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12\01\"/>
    </mc:Choice>
  </mc:AlternateContent>
  <bookViews>
    <workbookView xWindow="0" yWindow="0" windowWidth="19200" windowHeight="11595"/>
  </bookViews>
  <sheets>
    <sheet name="План доходов " sheetId="1" r:id="rId1"/>
  </sheets>
  <definedNames>
    <definedName name="Z_7DC50C37_F81E_464D_BE66_31375C660B0F_.wvu.Cols" localSheetId="0" hidden="1">'План доходов '!$B:$H,'План доходов '!$J:$L,'План доходов '!$N:$N,'План доходов '!$Q:$Q,'План доходов '!$W:$W,'План доходов '!$AB:$AC,'План доходов '!$AJ:$AJ</definedName>
    <definedName name="Z_7DC50C37_F81E_464D_BE66_31375C660B0F_.wvu.PrintArea" localSheetId="0" hidden="1">'План доходов '!$A$1:$AJ$58</definedName>
    <definedName name="Z_7DC50C37_F81E_464D_BE66_31375C660B0F_.wvu.PrintTitles" localSheetId="0" hidden="1">'План доходов '!$4:$6</definedName>
    <definedName name="Z_7DC50C37_F81E_464D_BE66_31375C660B0F_.wvu.Rows" localSheetId="0" hidden="1">'План доходов '!$60:$61</definedName>
    <definedName name="Z_EFA3296C_EA11_4228_A03B_6841E5AF5251_.wvu.Cols" localSheetId="0" hidden="1">'План доходов '!$B:$H,'План доходов '!$J:$L,'План доходов '!$N:$N,'План доходов '!$Q:$Q,'План доходов '!$AB:$AC,'План доходов '!$AJ:$AJ</definedName>
    <definedName name="Z_EFA3296C_EA11_4228_A03B_6841E5AF5251_.wvu.PrintArea" localSheetId="0" hidden="1">'План доходов '!$A$1:$AJ$58</definedName>
    <definedName name="Z_EFA3296C_EA11_4228_A03B_6841E5AF5251_.wvu.PrintTitles" localSheetId="0" hidden="1">'План доходов '!$4:$6</definedName>
    <definedName name="Z_EFA3296C_EA11_4228_A03B_6841E5AF5251_.wvu.Rows" localSheetId="0" hidden="1">'План доходов '!$60:$61</definedName>
    <definedName name="_xlnm.Print_Titles" localSheetId="0">'План доходов '!$4:$6</definedName>
    <definedName name="_xlnm.Print_Area" localSheetId="0">'План доходов '!$A$1:$AJ$58</definedName>
  </definedNames>
  <calcPr calcId="152511" iterate="1"/>
  <customWorkbookViews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2" i="1" l="1"/>
  <c r="V42" i="1"/>
  <c r="X52" i="1"/>
  <c r="U22" i="1"/>
  <c r="Y22" i="1" s="1"/>
  <c r="V25" i="1"/>
  <c r="U25" i="1"/>
  <c r="V22" i="1"/>
  <c r="X26" i="1"/>
  <c r="AF26" i="1" s="1"/>
  <c r="X24" i="1"/>
  <c r="AG24" i="1" s="1"/>
  <c r="X23" i="1"/>
  <c r="AD23" i="1" s="1"/>
  <c r="Y26" i="1"/>
  <c r="Y24" i="1"/>
  <c r="Y23" i="1"/>
  <c r="AG26" i="1"/>
  <c r="AE26" i="1"/>
  <c r="AD26" i="1"/>
  <c r="AA26" i="1"/>
  <c r="Z26" i="1"/>
  <c r="AC25" i="1"/>
  <c r="AD24" i="1"/>
  <c r="AA24" i="1"/>
  <c r="Z24" i="1"/>
  <c r="AC22" i="1"/>
  <c r="T25" i="1"/>
  <c r="T22" i="1"/>
  <c r="S25" i="1"/>
  <c r="S22" i="1"/>
  <c r="R26" i="1"/>
  <c r="R24" i="1"/>
  <c r="R23" i="1"/>
  <c r="Q25" i="1"/>
  <c r="Q22" i="1"/>
  <c r="R22" i="1" s="1"/>
  <c r="P25" i="1"/>
  <c r="P22" i="1"/>
  <c r="AE24" i="1" l="1"/>
  <c r="AE23" i="1"/>
  <c r="AF23" i="1"/>
  <c r="Z23" i="1"/>
  <c r="AA23" i="1"/>
  <c r="AG23" i="1"/>
  <c r="X25" i="1"/>
  <c r="AF24" i="1"/>
  <c r="X22" i="1"/>
  <c r="AA22" i="1" s="1"/>
  <c r="AA25" i="1"/>
  <c r="Z22" i="1" l="1"/>
  <c r="AF22" i="1"/>
  <c r="AE25" i="1"/>
  <c r="AG25" i="1"/>
  <c r="AB25" i="1"/>
  <c r="Z25" i="1"/>
  <c r="AD25" i="1"/>
  <c r="AF25" i="1"/>
  <c r="AD22" i="1"/>
  <c r="AG22" i="1"/>
  <c r="AE22" i="1"/>
  <c r="AB22" i="1"/>
  <c r="AA52" i="1" l="1"/>
  <c r="Y52" i="1"/>
  <c r="Z52" i="1"/>
  <c r="AG52" i="1"/>
  <c r="AE52" i="1"/>
  <c r="AC52" i="1"/>
  <c r="V46" i="1"/>
  <c r="U55" i="1" l="1"/>
  <c r="AB52" i="1"/>
  <c r="AF52" i="1"/>
  <c r="AD52" i="1"/>
  <c r="S18" i="1"/>
  <c r="S17" i="1"/>
  <c r="K9" i="1"/>
  <c r="M9" i="1"/>
  <c r="P9" i="1"/>
  <c r="K10" i="1"/>
  <c r="M10" i="1"/>
  <c r="P10" i="1"/>
  <c r="K11" i="1"/>
  <c r="M11" i="1"/>
  <c r="P11" i="1"/>
  <c r="K12" i="1"/>
  <c r="M12" i="1"/>
  <c r="P12" i="1"/>
  <c r="K13" i="1"/>
  <c r="M13" i="1"/>
  <c r="P13" i="1"/>
  <c r="K14" i="1"/>
  <c r="M14" i="1"/>
  <c r="P14" i="1"/>
  <c r="K15" i="1"/>
  <c r="M15" i="1"/>
  <c r="P15" i="1"/>
  <c r="Q33" i="1"/>
  <c r="R36" i="1" l="1"/>
  <c r="R35" i="1"/>
  <c r="R34" i="1"/>
  <c r="R33" i="1" l="1"/>
  <c r="AG36" i="1"/>
  <c r="AE36" i="1"/>
  <c r="AA36" i="1"/>
  <c r="Y36" i="1"/>
  <c r="Y35" i="1"/>
  <c r="Y34" i="1"/>
  <c r="X36" i="1"/>
  <c r="Z36" i="1" s="1"/>
  <c r="X35" i="1"/>
  <c r="AF35" i="1" s="1"/>
  <c r="X34" i="1"/>
  <c r="AG34" i="1" s="1"/>
  <c r="V33" i="1"/>
  <c r="T33" i="1"/>
  <c r="S33" i="1"/>
  <c r="P33" i="1"/>
  <c r="AE35" i="1" l="1"/>
  <c r="AA34" i="1"/>
  <c r="Z34" i="1"/>
  <c r="AE34" i="1"/>
  <c r="AD34" i="1"/>
  <c r="AF36" i="1"/>
  <c r="AD35" i="1"/>
  <c r="AG35" i="1"/>
  <c r="Z35" i="1"/>
  <c r="AA35" i="1"/>
  <c r="AD36" i="1"/>
  <c r="AF34" i="1"/>
  <c r="X33" i="1"/>
  <c r="Z33" i="1" l="1"/>
  <c r="AA33" i="1"/>
  <c r="V29" i="1"/>
  <c r="R42" i="1" l="1"/>
  <c r="Q29" i="1" l="1"/>
  <c r="AA44" i="1" l="1"/>
  <c r="AG20" i="1"/>
  <c r="AA20" i="1"/>
  <c r="R9" i="1"/>
  <c r="R11" i="1"/>
  <c r="R12" i="1"/>
  <c r="R15" i="1"/>
  <c r="R17" i="1"/>
  <c r="R18" i="1"/>
  <c r="R19" i="1"/>
  <c r="R25" i="1"/>
  <c r="R30" i="1"/>
  <c r="R37" i="1"/>
  <c r="R32" i="1" s="1"/>
  <c r="R40" i="1"/>
  <c r="R41" i="1"/>
  <c r="R45" i="1"/>
  <c r="R44" i="1"/>
  <c r="R48" i="1"/>
  <c r="R49" i="1"/>
  <c r="R14" i="1"/>
  <c r="AE20" i="1" l="1"/>
  <c r="Q46" i="1" l="1"/>
  <c r="W55" i="1"/>
  <c r="X9" i="1" l="1"/>
  <c r="X20" i="1"/>
  <c r="AF20" i="1" s="1"/>
  <c r="AD20" i="1" l="1"/>
  <c r="Z20" i="1"/>
  <c r="X10" i="1" l="1"/>
  <c r="Q27" i="1"/>
  <c r="X41" i="1" l="1"/>
  <c r="X31" i="1"/>
  <c r="X54" i="1" l="1"/>
  <c r="X53" i="1"/>
  <c r="X51" i="1"/>
  <c r="X50" i="1"/>
  <c r="X49" i="1"/>
  <c r="AD49" i="1" s="1"/>
  <c r="X48" i="1"/>
  <c r="X47" i="1"/>
  <c r="X45" i="1"/>
  <c r="X44" i="1"/>
  <c r="X40" i="1"/>
  <c r="X39" i="1"/>
  <c r="X37" i="1"/>
  <c r="X30" i="1"/>
  <c r="X29" i="1" s="1"/>
  <c r="X21" i="1" s="1"/>
  <c r="X28" i="1"/>
  <c r="X19" i="1"/>
  <c r="X18" i="1"/>
  <c r="X17" i="1"/>
  <c r="X15" i="1"/>
  <c r="X14" i="1"/>
  <c r="X13" i="1"/>
  <c r="X12" i="1"/>
  <c r="X11" i="1"/>
  <c r="Q43" i="1"/>
  <c r="L43" i="1"/>
  <c r="X46" i="1" l="1"/>
  <c r="X43" i="1"/>
  <c r="X32" i="1"/>
  <c r="X16" i="1"/>
  <c r="Z49" i="1"/>
  <c r="AC55" i="1" l="1"/>
  <c r="AJ54" i="1"/>
  <c r="AE54" i="1"/>
  <c r="AD54" i="1"/>
  <c r="AC54" i="1"/>
  <c r="AB54" i="1"/>
  <c r="AA54" i="1"/>
  <c r="Z54" i="1"/>
  <c r="Y54" i="1"/>
  <c r="R54" i="1"/>
  <c r="AF54" i="1" s="1"/>
  <c r="P54" i="1"/>
  <c r="M54" i="1"/>
  <c r="AH54" i="1" s="1"/>
  <c r="K54" i="1"/>
  <c r="AJ53" i="1"/>
  <c r="AE53" i="1"/>
  <c r="AD53" i="1"/>
  <c r="AC53" i="1"/>
  <c r="AB53" i="1"/>
  <c r="AA53" i="1"/>
  <c r="Z53" i="1"/>
  <c r="Y53" i="1"/>
  <c r="R53" i="1"/>
  <c r="AG53" i="1" s="1"/>
  <c r="P53" i="1"/>
  <c r="M53" i="1"/>
  <c r="AH53" i="1" s="1"/>
  <c r="K53" i="1"/>
  <c r="AJ51" i="1"/>
  <c r="AI51" i="1"/>
  <c r="AH51" i="1"/>
  <c r="AE51" i="1"/>
  <c r="AD51" i="1"/>
  <c r="AC51" i="1"/>
  <c r="AB51" i="1"/>
  <c r="AA51" i="1"/>
  <c r="Z51" i="1"/>
  <c r="Y51" i="1"/>
  <c r="R51" i="1"/>
  <c r="AF51" i="1" s="1"/>
  <c r="P51" i="1"/>
  <c r="K51" i="1"/>
  <c r="AJ50" i="1"/>
  <c r="AE50" i="1"/>
  <c r="AD50" i="1"/>
  <c r="AC50" i="1"/>
  <c r="AB50" i="1"/>
  <c r="AA50" i="1"/>
  <c r="Z50" i="1"/>
  <c r="Y50" i="1"/>
  <c r="R50" i="1"/>
  <c r="AG50" i="1" s="1"/>
  <c r="P50" i="1"/>
  <c r="M50" i="1"/>
  <c r="AH50" i="1" s="1"/>
  <c r="K50" i="1"/>
  <c r="AJ49" i="1"/>
  <c r="AE49" i="1"/>
  <c r="AC49" i="1"/>
  <c r="AB49" i="1"/>
  <c r="AA49" i="1"/>
  <c r="Y49" i="1"/>
  <c r="AG49" i="1"/>
  <c r="P49" i="1"/>
  <c r="M49" i="1"/>
  <c r="AH49" i="1" s="1"/>
  <c r="K49" i="1"/>
  <c r="AJ48" i="1"/>
  <c r="AE48" i="1"/>
  <c r="AD48" i="1"/>
  <c r="AC48" i="1"/>
  <c r="AB48" i="1"/>
  <c r="AA48" i="1"/>
  <c r="Z48" i="1"/>
  <c r="Y48" i="1"/>
  <c r="AG48" i="1"/>
  <c r="P48" i="1"/>
  <c r="M48" i="1"/>
  <c r="AH48" i="1" s="1"/>
  <c r="K48" i="1"/>
  <c r="AE47" i="1"/>
  <c r="AD47" i="1"/>
  <c r="AC47" i="1"/>
  <c r="AB47" i="1"/>
  <c r="AA47" i="1"/>
  <c r="Z47" i="1"/>
  <c r="Y47" i="1"/>
  <c r="R47" i="1"/>
  <c r="AF47" i="1" s="1"/>
  <c r="P47" i="1"/>
  <c r="M47" i="1"/>
  <c r="AI47" i="1" s="1"/>
  <c r="K47" i="1"/>
  <c r="AC46" i="1"/>
  <c r="T46" i="1"/>
  <c r="S46" i="1"/>
  <c r="O46" i="1"/>
  <c r="N46" i="1"/>
  <c r="L46" i="1"/>
  <c r="J46" i="1"/>
  <c r="AJ45" i="1"/>
  <c r="AE45" i="1"/>
  <c r="AD45" i="1"/>
  <c r="AC45" i="1"/>
  <c r="AB45" i="1"/>
  <c r="AA45" i="1"/>
  <c r="Z45" i="1"/>
  <c r="Y45" i="1"/>
  <c r="AG45" i="1"/>
  <c r="P45" i="1"/>
  <c r="M45" i="1"/>
  <c r="AH45" i="1" s="1"/>
  <c r="K45" i="1"/>
  <c r="AE44" i="1"/>
  <c r="AC44" i="1"/>
  <c r="Y44" i="1"/>
  <c r="P44" i="1"/>
  <c r="M44" i="1"/>
  <c r="AH44" i="1" s="1"/>
  <c r="K44" i="1"/>
  <c r="AC43" i="1"/>
  <c r="V43" i="1"/>
  <c r="T43" i="1"/>
  <c r="S43" i="1"/>
  <c r="O43" i="1"/>
  <c r="N43" i="1"/>
  <c r="J43" i="1"/>
  <c r="AJ42" i="1"/>
  <c r="AE42" i="1"/>
  <c r="AD42" i="1"/>
  <c r="AC42" i="1"/>
  <c r="AB42" i="1"/>
  <c r="AA42" i="1"/>
  <c r="Z42" i="1"/>
  <c r="Y42" i="1"/>
  <c r="AF42" i="1"/>
  <c r="O42" i="1"/>
  <c r="P42" i="1" s="1"/>
  <c r="M42" i="1"/>
  <c r="AI42" i="1" s="1"/>
  <c r="K42" i="1"/>
  <c r="AJ41" i="1"/>
  <c r="AE41" i="1"/>
  <c r="AD41" i="1"/>
  <c r="AC41" i="1"/>
  <c r="AB41" i="1"/>
  <c r="AA41" i="1"/>
  <c r="Z41" i="1"/>
  <c r="Y41" i="1"/>
  <c r="AG41" i="1"/>
  <c r="P41" i="1"/>
  <c r="M41" i="1"/>
  <c r="AH41" i="1" s="1"/>
  <c r="K41" i="1"/>
  <c r="AJ40" i="1"/>
  <c r="AE40" i="1"/>
  <c r="AD40" i="1"/>
  <c r="AC40" i="1"/>
  <c r="AB40" i="1"/>
  <c r="AA40" i="1"/>
  <c r="Z40" i="1"/>
  <c r="Y40" i="1"/>
  <c r="AG40" i="1"/>
  <c r="P40" i="1"/>
  <c r="M40" i="1"/>
  <c r="AH40" i="1" s="1"/>
  <c r="K40" i="1"/>
  <c r="AJ39" i="1"/>
  <c r="AE39" i="1"/>
  <c r="AD39" i="1"/>
  <c r="AC39" i="1"/>
  <c r="AB39" i="1"/>
  <c r="AA39" i="1"/>
  <c r="Z39" i="1"/>
  <c r="Y39" i="1"/>
  <c r="R39" i="1"/>
  <c r="AG39" i="1" s="1"/>
  <c r="P39" i="1"/>
  <c r="M39" i="1"/>
  <c r="AH39" i="1" s="1"/>
  <c r="K39" i="1"/>
  <c r="AC38" i="1"/>
  <c r="X38" i="1"/>
  <c r="V38" i="1"/>
  <c r="T38" i="1"/>
  <c r="S38" i="1"/>
  <c r="Q38" i="1"/>
  <c r="O38" i="1"/>
  <c r="N38" i="1"/>
  <c r="L38" i="1"/>
  <c r="J38" i="1"/>
  <c r="AJ37" i="1"/>
  <c r="AE37" i="1"/>
  <c r="AD37" i="1"/>
  <c r="AC37" i="1"/>
  <c r="AB37" i="1"/>
  <c r="AA37" i="1"/>
  <c r="Z37" i="1"/>
  <c r="Y37" i="1"/>
  <c r="AF37" i="1"/>
  <c r="P37" i="1"/>
  <c r="M37" i="1"/>
  <c r="AI37" i="1" s="1"/>
  <c r="K37" i="1"/>
  <c r="AJ33" i="1"/>
  <c r="AE33" i="1"/>
  <c r="AD33" i="1"/>
  <c r="AC33" i="1"/>
  <c r="AB33" i="1"/>
  <c r="Y33" i="1"/>
  <c r="AF33" i="1"/>
  <c r="M33" i="1"/>
  <c r="AI33" i="1" s="1"/>
  <c r="K33" i="1"/>
  <c r="AC32" i="1"/>
  <c r="V32" i="1"/>
  <c r="T32" i="1"/>
  <c r="S32" i="1"/>
  <c r="Q32" i="1"/>
  <c r="O32" i="1"/>
  <c r="N32" i="1"/>
  <c r="L32" i="1"/>
  <c r="J32" i="1"/>
  <c r="AE31" i="1"/>
  <c r="AD31" i="1"/>
  <c r="AC31" i="1"/>
  <c r="AB31" i="1"/>
  <c r="AA31" i="1"/>
  <c r="Z31" i="1"/>
  <c r="Y31" i="1"/>
  <c r="R31" i="1"/>
  <c r="AF31" i="1" s="1"/>
  <c r="P31" i="1"/>
  <c r="M31" i="1"/>
  <c r="AI31" i="1" s="1"/>
  <c r="K31" i="1"/>
  <c r="AJ30" i="1"/>
  <c r="AJ29" i="1" s="1"/>
  <c r="AE30" i="1"/>
  <c r="AD30" i="1"/>
  <c r="AC30" i="1"/>
  <c r="AB30" i="1"/>
  <c r="AA30" i="1"/>
  <c r="Z30" i="1"/>
  <c r="Y30" i="1"/>
  <c r="AF30" i="1"/>
  <c r="P30" i="1"/>
  <c r="P29" i="1" s="1"/>
  <c r="M30" i="1"/>
  <c r="AI30" i="1" s="1"/>
  <c r="K30" i="1"/>
  <c r="K29" i="1" s="1"/>
  <c r="AC29" i="1"/>
  <c r="Y29" i="1"/>
  <c r="AE29" i="1"/>
  <c r="S29" i="1"/>
  <c r="Z29" i="1" s="1"/>
  <c r="O29" i="1"/>
  <c r="N29" i="1"/>
  <c r="L29" i="1"/>
  <c r="J29" i="1"/>
  <c r="AJ28" i="1"/>
  <c r="AJ27" i="1" s="1"/>
  <c r="AE28" i="1"/>
  <c r="AD28" i="1"/>
  <c r="AC28" i="1"/>
  <c r="AB28" i="1"/>
  <c r="AA28" i="1"/>
  <c r="Z28" i="1"/>
  <c r="Y28" i="1"/>
  <c r="R28" i="1"/>
  <c r="O28" i="1"/>
  <c r="O27" i="1" s="1"/>
  <c r="M28" i="1"/>
  <c r="AH28" i="1" s="1"/>
  <c r="K28" i="1"/>
  <c r="K27" i="1" s="1"/>
  <c r="AC27" i="1"/>
  <c r="X27" i="1"/>
  <c r="V27" i="1"/>
  <c r="Y27" i="1" s="1"/>
  <c r="T27" i="1"/>
  <c r="S27" i="1"/>
  <c r="N27" i="1"/>
  <c r="L27" i="1"/>
  <c r="J27" i="1"/>
  <c r="Y25" i="1"/>
  <c r="AJ25" i="1"/>
  <c r="M25" i="1"/>
  <c r="AI25" i="1" s="1"/>
  <c r="K25" i="1"/>
  <c r="AJ22" i="1"/>
  <c r="M22" i="1"/>
  <c r="AI22" i="1" s="1"/>
  <c r="K22" i="1"/>
  <c r="AC21" i="1"/>
  <c r="AJ19" i="1"/>
  <c r="AE19" i="1"/>
  <c r="AD19" i="1"/>
  <c r="AC19" i="1"/>
  <c r="AB19" i="1"/>
  <c r="AA19" i="1"/>
  <c r="Z19" i="1"/>
  <c r="Y19" i="1"/>
  <c r="AG19" i="1"/>
  <c r="P19" i="1"/>
  <c r="M19" i="1"/>
  <c r="AH19" i="1" s="1"/>
  <c r="K19" i="1"/>
  <c r="AJ18" i="1"/>
  <c r="AC18" i="1"/>
  <c r="AB18" i="1"/>
  <c r="Y18" i="1"/>
  <c r="P18" i="1"/>
  <c r="M18" i="1"/>
  <c r="K18" i="1"/>
  <c r="AE17" i="1"/>
  <c r="AD17" i="1"/>
  <c r="AC17" i="1"/>
  <c r="AA17" i="1"/>
  <c r="Z17" i="1"/>
  <c r="AJ17" i="1"/>
  <c r="Y17" i="1"/>
  <c r="P17" i="1"/>
  <c r="M17" i="1"/>
  <c r="AI17" i="1" s="1"/>
  <c r="K17" i="1"/>
  <c r="AC16" i="1"/>
  <c r="T16" i="1"/>
  <c r="S16" i="1"/>
  <c r="Q16" i="1"/>
  <c r="O16" i="1"/>
  <c r="N16" i="1"/>
  <c r="L16" i="1"/>
  <c r="J16" i="1"/>
  <c r="AE15" i="1"/>
  <c r="AD15" i="1"/>
  <c r="AC15" i="1"/>
  <c r="AB15" i="1"/>
  <c r="AA15" i="1"/>
  <c r="Z15" i="1"/>
  <c r="Y15" i="1"/>
  <c r="AF15" i="1"/>
  <c r="AI15" i="1"/>
  <c r="AJ14" i="1"/>
  <c r="AE14" i="1"/>
  <c r="AD14" i="1"/>
  <c r="AC14" i="1"/>
  <c r="AB14" i="1"/>
  <c r="AA14" i="1"/>
  <c r="Z14" i="1"/>
  <c r="Y14" i="1"/>
  <c r="AF14" i="1"/>
  <c r="AI14" i="1"/>
  <c r="AJ13" i="1"/>
  <c r="AE13" i="1"/>
  <c r="AD13" i="1"/>
  <c r="AC13" i="1"/>
  <c r="AB13" i="1"/>
  <c r="AA13" i="1"/>
  <c r="Z13" i="1"/>
  <c r="Y13" i="1"/>
  <c r="R13" i="1"/>
  <c r="AF13" i="1" s="1"/>
  <c r="AI13" i="1"/>
  <c r="AJ12" i="1"/>
  <c r="AE12" i="1"/>
  <c r="AD12" i="1"/>
  <c r="AC12" i="1"/>
  <c r="AB12" i="1"/>
  <c r="AA12" i="1"/>
  <c r="Z12" i="1"/>
  <c r="Y12" i="1"/>
  <c r="AF12" i="1"/>
  <c r="AI12" i="1"/>
  <c r="AJ11" i="1"/>
  <c r="AE11" i="1"/>
  <c r="AD11" i="1"/>
  <c r="AC11" i="1"/>
  <c r="AB11" i="1"/>
  <c r="AA11" i="1"/>
  <c r="Z11" i="1"/>
  <c r="Y11" i="1"/>
  <c r="AF11" i="1"/>
  <c r="AI11" i="1"/>
  <c r="AE10" i="1"/>
  <c r="AD10" i="1"/>
  <c r="AC10" i="1"/>
  <c r="AB10" i="1"/>
  <c r="AA10" i="1"/>
  <c r="Z10" i="1"/>
  <c r="Y10" i="1"/>
  <c r="R10" i="1"/>
  <c r="AG10" i="1" s="1"/>
  <c r="AH10" i="1"/>
  <c r="AJ9" i="1"/>
  <c r="AE9" i="1"/>
  <c r="AD9" i="1"/>
  <c r="AC9" i="1"/>
  <c r="AB9" i="1"/>
  <c r="AA9" i="1"/>
  <c r="Z9" i="1"/>
  <c r="Y9" i="1"/>
  <c r="AH9" i="1"/>
  <c r="AC7" i="1"/>
  <c r="K43" i="1" l="1"/>
  <c r="X7" i="1"/>
  <c r="X55" i="1" s="1"/>
  <c r="K38" i="1"/>
  <c r="AJ32" i="1"/>
  <c r="AJ38" i="1"/>
  <c r="P43" i="1"/>
  <c r="Y43" i="1"/>
  <c r="AA27" i="1"/>
  <c r="Q21" i="1"/>
  <c r="Q7" i="1" s="1"/>
  <c r="M38" i="1"/>
  <c r="AI38" i="1" s="1"/>
  <c r="P16" i="1"/>
  <c r="J21" i="1"/>
  <c r="J7" i="1" s="1"/>
  <c r="J55" i="1" s="1"/>
  <c r="N21" i="1"/>
  <c r="N7" i="1" s="1"/>
  <c r="N55" i="1" s="1"/>
  <c r="AD29" i="1"/>
  <c r="AA29" i="1"/>
  <c r="O21" i="1"/>
  <c r="O7" i="1" s="1"/>
  <c r="K46" i="1"/>
  <c r="K16" i="1"/>
  <c r="P32" i="1"/>
  <c r="R38" i="1"/>
  <c r="AF38" i="1" s="1"/>
  <c r="AI53" i="1"/>
  <c r="Z46" i="1"/>
  <c r="AI54" i="1"/>
  <c r="M46" i="1"/>
  <c r="AH46" i="1" s="1"/>
  <c r="AI41" i="1"/>
  <c r="M32" i="1"/>
  <c r="AH32" i="1" s="1"/>
  <c r="K21" i="1"/>
  <c r="P46" i="1"/>
  <c r="AG11" i="1"/>
  <c r="AG14" i="1"/>
  <c r="AI48" i="1"/>
  <c r="AJ46" i="1"/>
  <c r="L21" i="1"/>
  <c r="L7" i="1" s="1"/>
  <c r="L55" i="1" s="1"/>
  <c r="P28" i="1"/>
  <c r="P27" i="1" s="1"/>
  <c r="P21" i="1" s="1"/>
  <c r="AG37" i="1"/>
  <c r="AI40" i="1"/>
  <c r="AI50" i="1"/>
  <c r="AG13" i="1"/>
  <c r="M27" i="1"/>
  <c r="AI27" i="1" s="1"/>
  <c r="R29" i="1"/>
  <c r="AH17" i="1"/>
  <c r="AH31" i="1"/>
  <c r="AF32" i="1"/>
  <c r="P38" i="1"/>
  <c r="AG42" i="1"/>
  <c r="R43" i="1"/>
  <c r="AG47" i="1"/>
  <c r="AG15" i="1"/>
  <c r="S21" i="1"/>
  <c r="S7" i="1" s="1"/>
  <c r="S8" i="1" s="1"/>
  <c r="Z27" i="1"/>
  <c r="AG33" i="1"/>
  <c r="AI39" i="1"/>
  <c r="AH42" i="1"/>
  <c r="AI49" i="1"/>
  <c r="AG12" i="1"/>
  <c r="AD46" i="1"/>
  <c r="AE46" i="1"/>
  <c r="M43" i="1"/>
  <c r="AI45" i="1"/>
  <c r="AE38" i="1"/>
  <c r="AA38" i="1"/>
  <c r="AA32" i="1"/>
  <c r="AE32" i="1"/>
  <c r="AJ16" i="1"/>
  <c r="Y32" i="1"/>
  <c r="V21" i="1"/>
  <c r="Y21" i="1" s="1"/>
  <c r="Y38" i="1"/>
  <c r="AG9" i="1"/>
  <c r="AF9" i="1"/>
  <c r="AD16" i="1"/>
  <c r="Z16" i="1"/>
  <c r="AG17" i="1"/>
  <c r="R16" i="1"/>
  <c r="AG16" i="1" s="1"/>
  <c r="AF10" i="1"/>
  <c r="AA16" i="1"/>
  <c r="AB16" i="1"/>
  <c r="AF19" i="1"/>
  <c r="AJ21" i="1"/>
  <c r="M29" i="1"/>
  <c r="AH30" i="1"/>
  <c r="AE16" i="1"/>
  <c r="M16" i="1"/>
  <c r="AI18" i="1"/>
  <c r="AH18" i="1"/>
  <c r="AD18" i="1"/>
  <c r="Z18" i="1"/>
  <c r="AG18" i="1"/>
  <c r="AE18" i="1"/>
  <c r="AA18" i="1"/>
  <c r="AF18" i="1"/>
  <c r="AH22" i="1"/>
  <c r="AE27" i="1"/>
  <c r="AD27" i="1"/>
  <c r="T21" i="1"/>
  <c r="R27" i="1"/>
  <c r="AG27" i="1" s="1"/>
  <c r="AG28" i="1"/>
  <c r="AF28" i="1"/>
  <c r="K32" i="1"/>
  <c r="AJ44" i="1"/>
  <c r="AJ43" i="1" s="1"/>
  <c r="AF45" i="1"/>
  <c r="AH47" i="1"/>
  <c r="AF53" i="1"/>
  <c r="AI9" i="1"/>
  <c r="AI10" i="1"/>
  <c r="V16" i="1"/>
  <c r="AI19" i="1"/>
  <c r="AH25" i="1"/>
  <c r="AB27" i="1"/>
  <c r="AI28" i="1"/>
  <c r="AG30" i="1"/>
  <c r="AG31" i="1"/>
  <c r="AB32" i="1"/>
  <c r="Z38" i="1"/>
  <c r="AD38" i="1"/>
  <c r="AI44" i="1"/>
  <c r="Y46" i="1"/>
  <c r="AF44" i="1"/>
  <c r="AH11" i="1"/>
  <c r="AH12" i="1"/>
  <c r="AH13" i="1"/>
  <c r="AH14" i="1"/>
  <c r="AH15" i="1"/>
  <c r="Z32" i="1"/>
  <c r="AD32" i="1"/>
  <c r="AH33" i="1"/>
  <c r="AH37" i="1"/>
  <c r="AB38" i="1"/>
  <c r="AF39" i="1"/>
  <c r="AF40" i="1"/>
  <c r="AF41" i="1"/>
  <c r="AG44" i="1"/>
  <c r="R46" i="1"/>
  <c r="AF46" i="1" s="1"/>
  <c r="AA46" i="1"/>
  <c r="AF48" i="1"/>
  <c r="AF49" i="1"/>
  <c r="AF50" i="1"/>
  <c r="AG51" i="1"/>
  <c r="AG54" i="1"/>
  <c r="AB44" i="1"/>
  <c r="AB17" i="1"/>
  <c r="AF17" i="1"/>
  <c r="AB29" i="1"/>
  <c r="Z44" i="1"/>
  <c r="AD44" i="1"/>
  <c r="AB46" i="1"/>
  <c r="O55" i="1" l="1"/>
  <c r="O8" i="1"/>
  <c r="Q55" i="1"/>
  <c r="Q8" i="1"/>
  <c r="X8" i="1"/>
  <c r="Z8" i="1" s="1"/>
  <c r="Z7" i="1"/>
  <c r="V7" i="1"/>
  <c r="V8" i="1" s="1"/>
  <c r="Y8" i="1" s="1"/>
  <c r="AH38" i="1"/>
  <c r="K7" i="1"/>
  <c r="K55" i="1" s="1"/>
  <c r="AG38" i="1"/>
  <c r="AI46" i="1"/>
  <c r="AF27" i="1"/>
  <c r="P7" i="1"/>
  <c r="AG32" i="1"/>
  <c r="AF16" i="1"/>
  <c r="AI32" i="1"/>
  <c r="AJ7" i="1"/>
  <c r="AJ55" i="1" s="1"/>
  <c r="AG29" i="1"/>
  <c r="AF29" i="1"/>
  <c r="AH27" i="1"/>
  <c r="Y16" i="1"/>
  <c r="AE21" i="1"/>
  <c r="T7" i="1"/>
  <c r="T8" i="1" s="1"/>
  <c r="AH43" i="1"/>
  <c r="AD43" i="1"/>
  <c r="Z43" i="1"/>
  <c r="AF43" i="1"/>
  <c r="AB43" i="1"/>
  <c r="AG43" i="1"/>
  <c r="AI43" i="1"/>
  <c r="AI29" i="1"/>
  <c r="AH29" i="1"/>
  <c r="M21" i="1"/>
  <c r="AI21" i="1" s="1"/>
  <c r="AB21" i="1"/>
  <c r="AD21" i="1"/>
  <c r="Z21" i="1"/>
  <c r="AA21" i="1"/>
  <c r="AA43" i="1"/>
  <c r="AG46" i="1"/>
  <c r="AE43" i="1"/>
  <c r="AI16" i="1"/>
  <c r="S55" i="1"/>
  <c r="R21" i="1"/>
  <c r="AF21" i="1" s="1"/>
  <c r="AH16" i="1"/>
  <c r="P55" i="1" l="1"/>
  <c r="P8" i="1"/>
  <c r="AA8" i="1"/>
  <c r="AE8" i="1"/>
  <c r="AD8" i="1"/>
  <c r="M7" i="1"/>
  <c r="AH7" i="1" s="1"/>
  <c r="AE7" i="1"/>
  <c r="T55" i="1"/>
  <c r="AG21" i="1"/>
  <c r="R7" i="1"/>
  <c r="AH21" i="1"/>
  <c r="Y7" i="1"/>
  <c r="V55" i="1"/>
  <c r="AD7" i="1"/>
  <c r="AB7" i="1"/>
  <c r="AA7" i="1"/>
  <c r="AF7" i="1" l="1"/>
  <c r="R8" i="1"/>
  <c r="Y55" i="1"/>
  <c r="AB55" i="1"/>
  <c r="Z55" i="1"/>
  <c r="AD55" i="1"/>
  <c r="AE55" i="1"/>
  <c r="AA55" i="1"/>
  <c r="AG7" i="1"/>
  <c r="R55" i="1"/>
  <c r="AG55" i="1" s="1"/>
  <c r="AI7" i="1"/>
  <c r="M55" i="1"/>
  <c r="AI55" i="1" s="1"/>
  <c r="AG8" i="1" l="1"/>
  <c r="AF8" i="1"/>
  <c r="AH55" i="1"/>
  <c r="AF55" i="1"/>
</calcChain>
</file>

<file path=xl/sharedStrings.xml><?xml version="1.0" encoding="utf-8"?>
<sst xmlns="http://schemas.openxmlformats.org/spreadsheetml/2006/main" count="110" uniqueCount="86">
  <si>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</si>
  <si>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</si>
  <si>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</si>
  <si>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</si>
  <si>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</si>
  <si>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</si>
  <si>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</si>
  <si>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</si>
  <si>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</si>
  <si>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</si>
  <si>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</si>
  <si>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</si>
  <si>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</si>
  <si>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</si>
  <si>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</si>
  <si>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</si>
  <si>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</si>
  <si>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</si>
  <si>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</si>
  <si>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</si>
  <si>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</si>
  <si>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</si>
  <si>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</si>
  <si>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</si>
  <si>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</si>
  <si>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</si>
  <si>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</si>
  <si>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</si>
  <si>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</si>
  <si>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</si>
  <si>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</si>
  <si>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</si>
  <si>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</si>
  <si>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</si>
  <si>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</si>
  <si>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</si>
  <si>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</si>
  <si>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</si>
  <si>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</si>
  <si>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</si>
  <si>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</si>
  <si>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</si>
  <si>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</si>
  <si>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</si>
  <si>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</si>
  <si>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</si>
  <si>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</si>
  <si>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</si>
  <si>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</si>
  <si>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</si>
  <si>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</si>
  <si>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</si>
  <si>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</si>
  <si>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</si>
  <si>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</si>
  <si>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</si>
  <si>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</si>
  <si>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ФАКТ за 2021 г (в сопоставимых условиях 2022 года)</t>
  </si>
  <si>
    <t>откл.+- от годового плана 2022 г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</si>
  <si>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</si>
  <si>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</si>
  <si>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</si>
  <si>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</si>
  <si>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</si>
  <si>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</si>
  <si>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</si>
  <si>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601 1 13 01994 04 2000 130</t>
  </si>
  <si>
    <t>606 1 13 01994 04 2000 130</t>
  </si>
  <si>
    <t>644 1 13 01994 04 2000 130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</si>
  <si>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</si>
  <si>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</si>
  <si>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</si>
  <si>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</si>
  <si>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Исполнение бюджета Благодарненского городского округа Ставропольского края на 01.12.2022 года</t>
  </si>
  <si>
    <t>Исполнено по 01.12.2021 год</t>
  </si>
  <si>
    <r>
      <t>Исполнено по 01.12.2021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(30,57%)</t>
    </r>
  </si>
  <si>
    <t>с 18.11.2022 по 24.11.2022 (неделя) П</t>
  </si>
  <si>
    <t>с 25.11.2022 по 01.12.2022 (неделя) Т</t>
  </si>
  <si>
    <r>
      <t xml:space="preserve">Исполнение с 01.01.2022 по 01.12.2022
</t>
    </r>
    <r>
      <rPr>
        <b/>
        <sz val="14"/>
        <rFont val="Times New Roman"/>
        <family val="1"/>
        <charset val="204"/>
      </rPr>
      <t>(30,38%)</t>
    </r>
  </si>
  <si>
    <t>откл.+- от плана за 12 месяцев 2022 года</t>
  </si>
  <si>
    <t xml:space="preserve">откл.+- от исполнения на 01.12.2021 г (в сопостав.усл. 2022г) </t>
  </si>
  <si>
    <t>в т.ч. 011 Министерство имущественных отношений Тсавропольского края</t>
  </si>
  <si>
    <t>602 Управление имущественных и земельных отношений АБГО СК</t>
  </si>
  <si>
    <r>
      <t xml:space="preserve">Исполнение с 01.01.2022 по 24.11.2022
</t>
    </r>
    <r>
      <rPr>
        <b/>
        <sz val="14"/>
        <rFont val="Times New Roman"/>
        <family val="1"/>
        <charset val="204"/>
      </rPr>
      <t>(30,38%)</t>
    </r>
  </si>
  <si>
    <t>Исполнение бюджета Благодарненского городского округа Ставропольского края по доходам по состоянию на 01.12.2022 года</t>
  </si>
  <si>
    <t>План по доходам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</si>
</sst>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#,##0.00_ ;[Red]\-#,##0.00\ 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/>
    <xf numFmtId="0" fontId="4" fillId="0" borderId="0" xfId="1" applyFont="1" applyFill="1" applyBorder="1"/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0" xfId="5" applyNumberFormat="1"/>
    <xf numFmtId="164" fontId="9" fillId="0" borderId="0" xfId="5" applyNumberFormat="1"/>
    <xf numFmtId="164" fontId="4" fillId="0" borderId="2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Alignment="1" applyProtection="1">
      <alignment horizontal="right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6" fontId="4" fillId="0" borderId="0" xfId="1" applyNumberFormat="1" applyFont="1"/>
    <xf numFmtId="0" fontId="4" fillId="7" borderId="1" xfId="1" applyNumberFormat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Fill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Fill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Border="1" applyAlignment="1" applyProtection="1">
      <alignment horizontal="right"/>
      <protection hidden="1"/>
    </xf>
    <xf numFmtId="0" fontId="3" fillId="0" borderId="0" xfId="1" applyFont="1" applyBorder="1"/>
    <xf numFmtId="0" fontId="3" fillId="4" borderId="1" xfId="1" applyNumberFormat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Fill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164" fontId="14" fillId="0" borderId="0" xfId="18" applyNumberFormat="1" applyFont="1" applyFill="1" applyBorder="1" applyAlignment="1" applyProtection="1">
      <alignment horizontal="right" vertical="center"/>
      <protection hidden="1"/>
    </xf>
    <xf numFmtId="165" fontId="3" fillId="0" borderId="0" xfId="1" applyNumberFormat="1" applyFont="1" applyBorder="1"/>
    <xf numFmtId="0" fontId="4" fillId="2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0" xfId="1" applyNumberFormat="1" applyFont="1" applyFill="1" applyBorder="1" applyAlignment="1" applyProtection="1">
      <alignment horizontal="left" vertical="top" wrapText="1"/>
      <protection hidden="1"/>
    </xf>
    <xf numFmtId="0" fontId="3" fillId="4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164" fontId="3" fillId="0" borderId="1" xfId="1" applyNumberFormat="1" applyFont="1" applyFill="1" applyBorder="1" applyAlignment="1" applyProtection="1">
      <alignment horizontal="right" vertical="top"/>
      <protection hidden="1"/>
    </xf>
    <xf numFmtId="0" fontId="4" fillId="4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6" xfId="1" applyNumberFormat="1" applyFont="1" applyFill="1" applyBorder="1" applyAlignment="1" applyProtection="1">
      <alignment horizontal="left" vertical="top" wrapText="1"/>
      <protection hidden="1"/>
    </xf>
    <xf numFmtId="0" fontId="4" fillId="3" borderId="1" xfId="1" applyNumberFormat="1" applyFont="1" applyFill="1" applyBorder="1" applyAlignment="1" applyProtection="1">
      <alignment horizontal="left" vertical="top" wrapText="1"/>
      <protection hidden="1"/>
    </xf>
    <xf numFmtId="0" fontId="4" fillId="3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vertical="center"/>
      <protection hidden="1"/>
    </xf>
    <xf numFmtId="0" fontId="16" fillId="0" borderId="0" xfId="1" applyNumberFormat="1" applyFont="1" applyFill="1" applyAlignment="1" applyProtection="1">
      <alignment vertical="center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9" xfId="8" applyNumberFormat="1" applyFont="1" applyFill="1" applyBorder="1" applyAlignment="1" applyProtection="1">
      <alignment horizontal="left" vertical="top" wrapText="1"/>
      <protection hidden="1"/>
    </xf>
    <xf numFmtId="0" fontId="3" fillId="0" borderId="8" xfId="8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top" wrapText="1"/>
      <protection hidden="1"/>
    </xf>
    <xf numFmtId="0" fontId="4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alignment horizontal="center" vertical="center"/>
      <protection hidden="1"/>
    </xf>
  </cellXfs>
  <cellStyles count="20">
    <cellStyle name="Обычный" xfId="0" builtinId="0"/>
    <cellStyle name="Обычный 10" xfId="18"/>
    <cellStyle name="Обычный 10 2" xfId="19"/>
    <cellStyle name="Обычный 2" xfId="1"/>
    <cellStyle name="Обычный 2 2" xfId="3"/>
    <cellStyle name="Обычный 2 2 2" xfId="11"/>
    <cellStyle name="Обычный 3" xfId="2"/>
    <cellStyle name="Обычный 3 2" xfId="10"/>
    <cellStyle name="Обычный 4" xfId="4"/>
    <cellStyle name="Обычный 4 2" xfId="12"/>
    <cellStyle name="Обычный 5" xfId="5"/>
    <cellStyle name="Обычный 5 2" xfId="13"/>
    <cellStyle name="Обычный 6" xfId="6"/>
    <cellStyle name="Обычный 6 2" xfId="14"/>
    <cellStyle name="Обычный 7" xfId="7"/>
    <cellStyle name="Обычный 7 2" xfId="15"/>
    <cellStyle name="Обычный 8" xfId="8"/>
    <cellStyle name="Обычный 8 2" xfId="16"/>
    <cellStyle name="Обычный 9" xfId="9"/>
    <cellStyle name="Обычный 9 2" xfId="17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8"/>
  <sheetViews>
    <sheetView showGridLines="0" tabSelected="1" zoomScale="68" zoomScaleNormal="68" zoomScaleSheetLayoutView="68" workbookViewId="0">
      <pane xSplit="12" ySplit="5" topLeftCell="P6" activePane="bottomRight" state="frozen"/>
      <selection pane="topRight" activeCell="M1" sqref="M1"/>
      <selection pane="bottomLeft" activeCell="A6" sqref="A6"/>
      <selection pane="bottomRight" activeCell="AG7" sqref="AG7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7.42578125" style="1" hidden="1" customWidth="1"/>
    <col min="11" max="11" width="3.140625" style="1" hidden="1" customWidth="1"/>
    <col min="12" max="12" width="22" style="1" hidden="1" customWidth="1"/>
    <col min="13" max="13" width="23.85546875" style="1" hidden="1" customWidth="1"/>
    <col min="14" max="14" width="23.5703125" style="1" hidden="1" customWidth="1"/>
    <col min="15" max="15" width="24.85546875" style="1" hidden="1" customWidth="1"/>
    <col min="16" max="16" width="25.85546875" style="1" customWidth="1"/>
    <col min="17" max="17" width="28.5703125" style="1" hidden="1" customWidth="1"/>
    <col min="18" max="18" width="25.42578125" style="1" customWidth="1"/>
    <col min="19" max="19" width="25.28515625" style="1" customWidth="1"/>
    <col min="20" max="20" width="23.85546875" style="1" hidden="1" customWidth="1"/>
    <col min="21" max="22" width="22.140625" style="1" hidden="1" customWidth="1"/>
    <col min="23" max="23" width="25.42578125" style="1" hidden="1" customWidth="1"/>
    <col min="24" max="24" width="25.5703125" style="1" customWidth="1"/>
    <col min="25" max="25" width="23.5703125" style="1" hidden="1" customWidth="1"/>
    <col min="26" max="26" width="25.85546875" style="1" customWidth="1"/>
    <col min="27" max="27" width="14.7109375" style="1" customWidth="1"/>
    <col min="28" max="28" width="24.5703125" style="1" hidden="1" customWidth="1"/>
    <col min="29" max="29" width="13.85546875" style="1" hidden="1" customWidth="1"/>
    <col min="30" max="30" width="22.5703125" style="1" hidden="1" customWidth="1"/>
    <col min="31" max="31" width="12" style="1" hidden="1" customWidth="1"/>
    <col min="32" max="32" width="22" style="1" bestFit="1" customWidth="1"/>
    <col min="33" max="33" width="18" style="1" customWidth="1"/>
    <col min="34" max="34" width="28.28515625" style="1" hidden="1" customWidth="1"/>
    <col min="35" max="35" width="18.42578125" style="1" hidden="1" customWidth="1"/>
    <col min="36" max="36" width="23.7109375" style="1" hidden="1" customWidth="1"/>
    <col min="37" max="37" width="9.140625" style="1" customWidth="1"/>
    <col min="38" max="38" width="15.28515625" style="1" bestFit="1" customWidth="1"/>
    <col min="39" max="243" width="9.140625" style="1" customWidth="1"/>
    <col min="244" max="16384" width="9.140625" style="1"/>
  </cols>
  <sheetData>
    <row r="1" spans="1:42" s="39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59"/>
      <c r="J1" s="2"/>
      <c r="K1" s="2"/>
      <c r="L1" s="58"/>
      <c r="M1" s="92" t="s">
        <v>73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2"/>
      <c r="Z1" s="2"/>
      <c r="AA1" s="2"/>
      <c r="AB1" s="2"/>
      <c r="AC1" s="2"/>
      <c r="AD1" s="2"/>
      <c r="AE1" s="2"/>
      <c r="AF1" s="2"/>
      <c r="AG1" s="2"/>
      <c r="AH1" s="2"/>
      <c r="AJ1" s="47"/>
    </row>
    <row r="2" spans="1:42" s="40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11" t="s">
        <v>84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93"/>
      <c r="AI2" s="93"/>
      <c r="AJ2" s="93"/>
      <c r="AK2" s="93"/>
      <c r="AL2" s="93"/>
      <c r="AM2" s="93"/>
      <c r="AN2" s="93"/>
      <c r="AO2" s="93"/>
      <c r="AP2" s="93"/>
    </row>
    <row r="3" spans="1:42" s="40" customFormat="1" ht="19.5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2"/>
      <c r="K3" s="42"/>
      <c r="L3" s="41"/>
      <c r="M3" s="42"/>
      <c r="N3" s="42"/>
      <c r="O3" s="42"/>
      <c r="P3" s="42"/>
      <c r="Q3" s="43"/>
      <c r="R3" s="42"/>
      <c r="S3" s="42"/>
      <c r="T3" s="42"/>
      <c r="U3" s="42"/>
      <c r="V3" s="42"/>
      <c r="W3" s="42"/>
      <c r="X3" s="42"/>
      <c r="Y3" s="41"/>
      <c r="Z3" s="41"/>
      <c r="AA3" s="41"/>
      <c r="AB3" s="41"/>
      <c r="AC3" s="41"/>
      <c r="AD3" s="41"/>
      <c r="AE3" s="41"/>
      <c r="AF3" s="41"/>
      <c r="AG3" s="61" t="s">
        <v>69</v>
      </c>
      <c r="AH3" s="41"/>
      <c r="AJ3" s="48"/>
    </row>
    <row r="4" spans="1:42" s="5" customFormat="1" ht="53.25" customHeight="1" x14ac:dyDescent="0.3">
      <c r="A4" s="4"/>
      <c r="B4" s="10"/>
      <c r="C4" s="10"/>
      <c r="D4" s="10"/>
      <c r="E4" s="10"/>
      <c r="F4" s="10"/>
      <c r="G4" s="10"/>
      <c r="H4" s="10"/>
      <c r="I4" s="109" t="s">
        <v>35</v>
      </c>
      <c r="J4" s="102" t="s">
        <v>49</v>
      </c>
      <c r="K4" s="102" t="s">
        <v>56</v>
      </c>
      <c r="L4" s="110" t="s">
        <v>63</v>
      </c>
      <c r="M4" s="102" t="s">
        <v>61</v>
      </c>
      <c r="N4" s="102" t="s">
        <v>60</v>
      </c>
      <c r="O4" s="110" t="s">
        <v>55</v>
      </c>
      <c r="P4" s="102" t="s">
        <v>57</v>
      </c>
      <c r="Q4" s="110" t="s">
        <v>74</v>
      </c>
      <c r="R4" s="102" t="s">
        <v>75</v>
      </c>
      <c r="S4" s="105" t="s">
        <v>85</v>
      </c>
      <c r="T4" s="106"/>
      <c r="U4" s="98" t="s">
        <v>64</v>
      </c>
      <c r="V4" s="98"/>
      <c r="W4" s="104" t="s">
        <v>83</v>
      </c>
      <c r="X4" s="102" t="s">
        <v>78</v>
      </c>
      <c r="Y4" s="100" t="s">
        <v>47</v>
      </c>
      <c r="Z4" s="98" t="s">
        <v>58</v>
      </c>
      <c r="AA4" s="98"/>
      <c r="AB4" s="98" t="s">
        <v>59</v>
      </c>
      <c r="AC4" s="98"/>
      <c r="AD4" s="98" t="s">
        <v>79</v>
      </c>
      <c r="AE4" s="98"/>
      <c r="AF4" s="98" t="s">
        <v>80</v>
      </c>
      <c r="AG4" s="98"/>
      <c r="AH4" s="98" t="s">
        <v>62</v>
      </c>
      <c r="AI4" s="98"/>
      <c r="AJ4" s="49" t="s">
        <v>54</v>
      </c>
    </row>
    <row r="5" spans="1:42" s="5" customFormat="1" ht="57" customHeight="1" x14ac:dyDescent="0.3">
      <c r="A5" s="8"/>
      <c r="B5" s="57" t="s">
        <v>34</v>
      </c>
      <c r="C5" s="57" t="s">
        <v>33</v>
      </c>
      <c r="D5" s="57" t="s">
        <v>32</v>
      </c>
      <c r="E5" s="57" t="s">
        <v>31</v>
      </c>
      <c r="F5" s="57" t="s">
        <v>30</v>
      </c>
      <c r="G5" s="57" t="s">
        <v>29</v>
      </c>
      <c r="H5" s="57" t="s">
        <v>28</v>
      </c>
      <c r="I5" s="109"/>
      <c r="J5" s="102"/>
      <c r="K5" s="102"/>
      <c r="L5" s="110"/>
      <c r="M5" s="102"/>
      <c r="N5" s="102"/>
      <c r="O5" s="110"/>
      <c r="P5" s="102"/>
      <c r="Q5" s="110"/>
      <c r="R5" s="102"/>
      <c r="S5" s="107"/>
      <c r="T5" s="108"/>
      <c r="U5" s="51" t="s">
        <v>76</v>
      </c>
      <c r="V5" s="51" t="s">
        <v>77</v>
      </c>
      <c r="W5" s="104"/>
      <c r="X5" s="102"/>
      <c r="Y5" s="101"/>
      <c r="Z5" s="57" t="s">
        <v>40</v>
      </c>
      <c r="AA5" s="57" t="s">
        <v>41</v>
      </c>
      <c r="AB5" s="57" t="s">
        <v>40</v>
      </c>
      <c r="AC5" s="57" t="s">
        <v>41</v>
      </c>
      <c r="AD5" s="57" t="s">
        <v>40</v>
      </c>
      <c r="AE5" s="57" t="s">
        <v>41</v>
      </c>
      <c r="AF5" s="57" t="s">
        <v>40</v>
      </c>
      <c r="AG5" s="57" t="s">
        <v>41</v>
      </c>
      <c r="AH5" s="57" t="s">
        <v>40</v>
      </c>
      <c r="AI5" s="57" t="s">
        <v>41</v>
      </c>
      <c r="AJ5" s="57" t="s">
        <v>40</v>
      </c>
    </row>
    <row r="6" spans="1:42" s="5" customFormat="1" ht="18.75" x14ac:dyDescent="0.3">
      <c r="A6" s="8"/>
      <c r="B6" s="57"/>
      <c r="C6" s="57"/>
      <c r="D6" s="57"/>
      <c r="E6" s="57"/>
      <c r="F6" s="57"/>
      <c r="G6" s="57"/>
      <c r="H6" s="57"/>
      <c r="I6" s="44">
        <v>1</v>
      </c>
      <c r="J6" s="44">
        <v>8</v>
      </c>
      <c r="K6" s="44">
        <v>3</v>
      </c>
      <c r="L6" s="44"/>
      <c r="M6" s="44">
        <v>2</v>
      </c>
      <c r="N6" s="44">
        <v>8</v>
      </c>
      <c r="O6" s="44">
        <v>3</v>
      </c>
      <c r="P6" s="44">
        <v>2</v>
      </c>
      <c r="Q6" s="44">
        <v>9</v>
      </c>
      <c r="R6" s="44">
        <v>3</v>
      </c>
      <c r="S6" s="44">
        <v>4</v>
      </c>
      <c r="T6" s="44">
        <v>7</v>
      </c>
      <c r="U6" s="44">
        <v>8</v>
      </c>
      <c r="V6" s="44">
        <v>9</v>
      </c>
      <c r="W6" s="44"/>
      <c r="X6" s="44">
        <v>5</v>
      </c>
      <c r="Y6" s="44">
        <v>11</v>
      </c>
      <c r="Z6" s="44">
        <v>6</v>
      </c>
      <c r="AA6" s="44">
        <v>7</v>
      </c>
      <c r="AB6" s="44">
        <v>9</v>
      </c>
      <c r="AC6" s="44">
        <v>10</v>
      </c>
      <c r="AD6" s="44">
        <v>14</v>
      </c>
      <c r="AE6" s="44">
        <v>15</v>
      </c>
      <c r="AF6" s="44">
        <v>8</v>
      </c>
      <c r="AG6" s="44">
        <v>9</v>
      </c>
      <c r="AH6" s="44">
        <v>18</v>
      </c>
      <c r="AI6" s="44">
        <v>19</v>
      </c>
      <c r="AJ6" s="46">
        <v>19</v>
      </c>
    </row>
    <row r="7" spans="1:42" s="13" customFormat="1" ht="35.25" customHeight="1" x14ac:dyDescent="0.3">
      <c r="A7" s="12"/>
      <c r="B7" s="99" t="s">
        <v>8</v>
      </c>
      <c r="C7" s="99"/>
      <c r="D7" s="99"/>
      <c r="E7" s="99"/>
      <c r="F7" s="99"/>
      <c r="G7" s="99"/>
      <c r="H7" s="99"/>
      <c r="I7" s="99"/>
      <c r="J7" s="68">
        <f t="shared" ref="J7:T7" si="0">J9+J10+J12+J13+J14+J15+J16+J19+J21+J31+J32+J38+J41+J43+J11</f>
        <v>360649780.94999993</v>
      </c>
      <c r="K7" s="68">
        <f t="shared" si="0"/>
        <v>344391586.27513433</v>
      </c>
      <c r="L7" s="68">
        <f t="shared" si="0"/>
        <v>126453042.85999998</v>
      </c>
      <c r="M7" s="68">
        <f t="shared" si="0"/>
        <v>121257454.43554319</v>
      </c>
      <c r="N7" s="68">
        <f t="shared" si="0"/>
        <v>360402470.81999993</v>
      </c>
      <c r="O7" s="68">
        <f t="shared" si="0"/>
        <v>385569790.7899999</v>
      </c>
      <c r="P7" s="68">
        <f t="shared" si="0"/>
        <v>384576783.90558708</v>
      </c>
      <c r="Q7" s="68">
        <f t="shared" si="0"/>
        <v>335704727.68999994</v>
      </c>
      <c r="R7" s="68">
        <f t="shared" si="0"/>
        <v>331956733.52195609</v>
      </c>
      <c r="S7" s="68">
        <f t="shared" si="0"/>
        <v>383838211.89000005</v>
      </c>
      <c r="T7" s="68">
        <f t="shared" si="0"/>
        <v>383838211.89000005</v>
      </c>
      <c r="U7" s="68">
        <v>8050013.7499999991</v>
      </c>
      <c r="V7" s="68">
        <f>V9+V10+V12+V13+V14+V15+V16+V19+V21+V31+V32+V38+V41+V43+V11+V20</f>
        <v>12074343.779999999</v>
      </c>
      <c r="W7" s="68">
        <v>333551644.0399999</v>
      </c>
      <c r="X7" s="68">
        <f>X9+X10+X12+X13+X14+X15+X16+X19+X21+X31+X32+X38+X41+X43+X11+X20</f>
        <v>345625987.81999999</v>
      </c>
      <c r="Y7" s="68">
        <f t="shared" ref="Y7:Y55" si="1">V7-U7</f>
        <v>4024330.0300000003</v>
      </c>
      <c r="Z7" s="68">
        <f>X7-S7</f>
        <v>-38212224.070000052</v>
      </c>
      <c r="AA7" s="68">
        <f t="shared" ref="AA7:AA55" si="2">IF(S7=0,0,X7/S7*100)</f>
        <v>90.044705585239939</v>
      </c>
      <c r="AB7" s="68" t="e">
        <f>X7-#REF!</f>
        <v>#REF!</v>
      </c>
      <c r="AC7" s="68" t="e">
        <f>IF(#REF!=0,0,X7/#REF!*100)</f>
        <v>#REF!</v>
      </c>
      <c r="AD7" s="68">
        <f t="shared" ref="AD7:AD55" si="3">X7-T7</f>
        <v>-38212224.070000052</v>
      </c>
      <c r="AE7" s="68">
        <f t="shared" ref="AE7:AE55" si="4">IF(T7=0,0,X7/T7*100)</f>
        <v>90.044705585239939</v>
      </c>
      <c r="AF7" s="68">
        <f t="shared" ref="AF7:AF55" si="5">X7-R7</f>
        <v>13669254.298043907</v>
      </c>
      <c r="AG7" s="68">
        <f t="shared" ref="AG7:AG55" si="6">IF(R7=0,0,X7/R7*100)</f>
        <v>104.11778190278518</v>
      </c>
      <c r="AH7" s="68">
        <f t="shared" ref="AH7:AH55" si="7">X7-M7</f>
        <v>224368533.38445681</v>
      </c>
      <c r="AI7" s="68">
        <f t="shared" ref="AI7:AI55" si="8">IF(M7=0,0,X7/M7*100)</f>
        <v>285.03483718085499</v>
      </c>
      <c r="AJ7" s="69" t="e">
        <f>AJ9+AJ10+AJ12+AJ13+AJ14+AJ15+AJ16+AJ19+AJ21+AJ31+AJ32+AJ38+AJ41+AJ43+AJ11</f>
        <v>#REF!</v>
      </c>
    </row>
    <row r="8" spans="1:42" s="74" customFormat="1" ht="111" customHeight="1" x14ac:dyDescent="0.3">
      <c r="A8" s="12"/>
      <c r="B8" s="84"/>
      <c r="C8" s="84"/>
      <c r="D8" s="84"/>
      <c r="E8" s="84"/>
      <c r="F8" s="84"/>
      <c r="G8" s="84"/>
      <c r="H8" s="84"/>
      <c r="I8" s="85" t="s">
        <v>71</v>
      </c>
      <c r="J8" s="75"/>
      <c r="K8" s="75"/>
      <c r="L8" s="75"/>
      <c r="M8" s="75"/>
      <c r="N8" s="75"/>
      <c r="O8" s="77">
        <f>O7-O32-O45</f>
        <v>352285283.9799999</v>
      </c>
      <c r="P8" s="77">
        <f t="shared" ref="P8:V8" si="9">P7-P32-P45</f>
        <v>351292277.09558707</v>
      </c>
      <c r="Q8" s="77">
        <f t="shared" si="9"/>
        <v>305967751.33999991</v>
      </c>
      <c r="R8" s="77">
        <f t="shared" si="9"/>
        <v>302219757.17195606</v>
      </c>
      <c r="S8" s="77">
        <f t="shared" si="9"/>
        <v>355800851.43000007</v>
      </c>
      <c r="T8" s="77">
        <f t="shared" si="9"/>
        <v>355800851.43000007</v>
      </c>
      <c r="U8" s="77">
        <v>7353320.1099999994</v>
      </c>
      <c r="V8" s="77">
        <f t="shared" si="9"/>
        <v>11884929.16</v>
      </c>
      <c r="W8" s="77">
        <v>305850185.57999992</v>
      </c>
      <c r="X8" s="77">
        <f t="shared" ref="X8" si="10">X7-X32-X45</f>
        <v>317735114.74000001</v>
      </c>
      <c r="Y8" s="76">
        <f t="shared" si="1"/>
        <v>4531609.0500000007</v>
      </c>
      <c r="Z8" s="76">
        <f>X8-S8</f>
        <v>-38065736.690000057</v>
      </c>
      <c r="AA8" s="76">
        <f t="shared" si="2"/>
        <v>89.301392468002831</v>
      </c>
      <c r="AB8" s="76"/>
      <c r="AC8" s="76"/>
      <c r="AD8" s="76">
        <f t="shared" si="3"/>
        <v>-38065736.690000057</v>
      </c>
      <c r="AE8" s="76">
        <f t="shared" si="4"/>
        <v>89.301392468002831</v>
      </c>
      <c r="AF8" s="76">
        <f t="shared" si="5"/>
        <v>15515357.568043947</v>
      </c>
      <c r="AG8" s="76">
        <f t="shared" si="6"/>
        <v>105.13379989224731</v>
      </c>
      <c r="AH8" s="29"/>
      <c r="AI8" s="29"/>
      <c r="AJ8" s="73"/>
    </row>
    <row r="9" spans="1:42" s="13" customFormat="1" ht="42" customHeight="1" x14ac:dyDescent="0.3">
      <c r="A9" s="12"/>
      <c r="B9" s="103" t="s">
        <v>27</v>
      </c>
      <c r="C9" s="103"/>
      <c r="D9" s="103"/>
      <c r="E9" s="103"/>
      <c r="F9" s="103"/>
      <c r="G9" s="103"/>
      <c r="H9" s="103"/>
      <c r="I9" s="103"/>
      <c r="J9" s="70">
        <v>164512361.93000001</v>
      </c>
      <c r="K9" s="71">
        <f>J9/34.24*100*30.38/100</f>
        <v>145966283.74513432</v>
      </c>
      <c r="L9" s="70">
        <v>66310922.030000001</v>
      </c>
      <c r="M9" s="71">
        <f>L9/34.24*100*30.38/100</f>
        <v>58835450.095543221</v>
      </c>
      <c r="N9" s="70">
        <v>151841019.02000001</v>
      </c>
      <c r="O9" s="70">
        <v>159769581.34999999</v>
      </c>
      <c r="P9" s="71">
        <f>O9/30.57*100*30.38/100</f>
        <v>158776574.46558717</v>
      </c>
      <c r="Q9" s="70">
        <v>138668615.30000001</v>
      </c>
      <c r="R9" s="71">
        <f>Q9/30.57*100*30.38/100</f>
        <v>137806756.0619562</v>
      </c>
      <c r="S9" s="70">
        <v>178633145.65000001</v>
      </c>
      <c r="T9" s="70">
        <v>178633145.65000001</v>
      </c>
      <c r="U9" s="70">
        <v>1283502.51</v>
      </c>
      <c r="V9" s="70">
        <v>1976683.29</v>
      </c>
      <c r="W9" s="70">
        <v>154610653.80999997</v>
      </c>
      <c r="X9" s="70">
        <f>W9+V9</f>
        <v>156587337.09999996</v>
      </c>
      <c r="Y9" s="70">
        <f t="shared" si="1"/>
        <v>693180.78</v>
      </c>
      <c r="Z9" s="70">
        <f t="shared" ref="Z9:Z55" si="11">X9-S9</f>
        <v>-22045808.550000042</v>
      </c>
      <c r="AA9" s="70">
        <f t="shared" si="2"/>
        <v>87.658612588508689</v>
      </c>
      <c r="AB9" s="70" t="e">
        <f>X9-#REF!</f>
        <v>#REF!</v>
      </c>
      <c r="AC9" s="70" t="e">
        <f>IF(#REF!=0,0,X9/#REF!*100)</f>
        <v>#REF!</v>
      </c>
      <c r="AD9" s="70">
        <f t="shared" si="3"/>
        <v>-22045808.550000042</v>
      </c>
      <c r="AE9" s="70">
        <f t="shared" si="4"/>
        <v>87.658612588508689</v>
      </c>
      <c r="AF9" s="70">
        <f t="shared" si="5"/>
        <v>18780581.038043767</v>
      </c>
      <c r="AG9" s="70">
        <f t="shared" si="6"/>
        <v>113.62820051405916</v>
      </c>
      <c r="AH9" s="70">
        <f t="shared" si="7"/>
        <v>97751887.004456744</v>
      </c>
      <c r="AI9" s="70">
        <f t="shared" si="8"/>
        <v>266.14453844700245</v>
      </c>
      <c r="AJ9" s="72" t="e">
        <f>#REF!</f>
        <v>#REF!</v>
      </c>
    </row>
    <row r="10" spans="1:42" s="13" customFormat="1" ht="61.5" customHeight="1" x14ac:dyDescent="0.3">
      <c r="A10" s="12"/>
      <c r="B10" s="94" t="s">
        <v>26</v>
      </c>
      <c r="C10" s="94"/>
      <c r="D10" s="94"/>
      <c r="E10" s="94"/>
      <c r="F10" s="94"/>
      <c r="G10" s="94"/>
      <c r="H10" s="94"/>
      <c r="I10" s="94"/>
      <c r="J10" s="15">
        <v>20275547.789999999</v>
      </c>
      <c r="K10" s="15">
        <f>J10</f>
        <v>20275547.789999999</v>
      </c>
      <c r="L10" s="15">
        <v>7893925.1100000003</v>
      </c>
      <c r="M10" s="15">
        <f>L10</f>
        <v>7893925.1100000003</v>
      </c>
      <c r="N10" s="15">
        <v>24357274.23</v>
      </c>
      <c r="O10" s="15">
        <v>25632828.5</v>
      </c>
      <c r="P10" s="15">
        <f>O10</f>
        <v>25632828.5</v>
      </c>
      <c r="Q10" s="62">
        <v>23357274.23</v>
      </c>
      <c r="R10" s="15">
        <f>Q10</f>
        <v>23357274.23</v>
      </c>
      <c r="S10" s="15">
        <v>33242368.489999998</v>
      </c>
      <c r="T10" s="62">
        <v>33242368.489999998</v>
      </c>
      <c r="U10" s="62">
        <v>19063.849999999999</v>
      </c>
      <c r="V10" s="62">
        <v>2550147.2999999998</v>
      </c>
      <c r="W10" s="62">
        <v>25639747.73</v>
      </c>
      <c r="X10" s="15">
        <f>W10+V10</f>
        <v>28189895.030000001</v>
      </c>
      <c r="Y10" s="15">
        <f t="shared" si="1"/>
        <v>2531083.4499999997</v>
      </c>
      <c r="Z10" s="15">
        <f t="shared" si="11"/>
        <v>-5052473.4599999972</v>
      </c>
      <c r="AA10" s="15">
        <f t="shared" si="2"/>
        <v>84.801102660540309</v>
      </c>
      <c r="AB10" s="15" t="e">
        <f>X10-#REF!</f>
        <v>#REF!</v>
      </c>
      <c r="AC10" s="15" t="e">
        <f>IF(#REF!=0,0,X10/#REF!*100)</f>
        <v>#REF!</v>
      </c>
      <c r="AD10" s="15">
        <f t="shared" si="3"/>
        <v>-5052473.4599999972</v>
      </c>
      <c r="AE10" s="15">
        <f t="shared" si="4"/>
        <v>84.801102660540309</v>
      </c>
      <c r="AF10" s="15">
        <f t="shared" si="5"/>
        <v>4832620.8000000007</v>
      </c>
      <c r="AG10" s="15">
        <f t="shared" si="6"/>
        <v>120.69000326156636</v>
      </c>
      <c r="AH10" s="15">
        <f t="shared" si="7"/>
        <v>20295969.920000002</v>
      </c>
      <c r="AI10" s="15">
        <f t="shared" si="8"/>
        <v>357.1087214178043</v>
      </c>
      <c r="AJ10" s="50">
        <v>24865000</v>
      </c>
    </row>
    <row r="11" spans="1:42" s="13" customFormat="1" ht="57" customHeight="1" x14ac:dyDescent="0.3">
      <c r="A11" s="12"/>
      <c r="B11" s="86"/>
      <c r="C11" s="86"/>
      <c r="D11" s="86"/>
      <c r="E11" s="86"/>
      <c r="F11" s="86"/>
      <c r="G11" s="86"/>
      <c r="H11" s="86"/>
      <c r="I11" s="86" t="s">
        <v>50</v>
      </c>
      <c r="J11" s="15">
        <v>0</v>
      </c>
      <c r="K11" s="15">
        <f t="shared" ref="K11:K12" si="12">J11</f>
        <v>0</v>
      </c>
      <c r="L11" s="15">
        <v>0</v>
      </c>
      <c r="M11" s="53">
        <f t="shared" ref="M11" si="13">L11</f>
        <v>0</v>
      </c>
      <c r="N11" s="15">
        <v>8810490.5399999991</v>
      </c>
      <c r="O11" s="15">
        <v>9529840.7599999998</v>
      </c>
      <c r="P11" s="15">
        <f t="shared" ref="P11:P14" si="14">O11</f>
        <v>9529840.7599999998</v>
      </c>
      <c r="Q11" s="62">
        <v>8651852.2799999993</v>
      </c>
      <c r="R11" s="15">
        <f t="shared" ref="R11" si="15">Q11</f>
        <v>8651852.2799999993</v>
      </c>
      <c r="S11" s="15">
        <v>10200000</v>
      </c>
      <c r="T11" s="62">
        <v>10200000</v>
      </c>
      <c r="U11" s="62">
        <v>36081.550000000003</v>
      </c>
      <c r="V11" s="62">
        <v>125707.53</v>
      </c>
      <c r="W11" s="62">
        <v>10611152.949999999</v>
      </c>
      <c r="X11" s="15">
        <f t="shared" ref="X11:X15" si="16">W11+V11</f>
        <v>10736860.479999999</v>
      </c>
      <c r="Y11" s="15">
        <f t="shared" si="1"/>
        <v>89625.98</v>
      </c>
      <c r="Z11" s="15">
        <f t="shared" si="11"/>
        <v>536860.47999999858</v>
      </c>
      <c r="AA11" s="15">
        <f t="shared" si="2"/>
        <v>105.26333803921568</v>
      </c>
      <c r="AB11" s="15" t="e">
        <f>X11-#REF!</f>
        <v>#REF!</v>
      </c>
      <c r="AC11" s="15" t="e">
        <f>IF(#REF!=0,0,X11/#REF!*100)</f>
        <v>#REF!</v>
      </c>
      <c r="AD11" s="15">
        <f t="shared" si="3"/>
        <v>536860.47999999858</v>
      </c>
      <c r="AE11" s="15">
        <f t="shared" si="4"/>
        <v>105.26333803921568</v>
      </c>
      <c r="AF11" s="15">
        <f t="shared" si="5"/>
        <v>2085008.1999999993</v>
      </c>
      <c r="AG11" s="15">
        <f t="shared" si="6"/>
        <v>124.0989805711292</v>
      </c>
      <c r="AH11" s="15">
        <f t="shared" si="7"/>
        <v>10736860.479999999</v>
      </c>
      <c r="AI11" s="15">
        <f t="shared" si="8"/>
        <v>0</v>
      </c>
      <c r="AJ11" s="50">
        <f>X11</f>
        <v>10736860.479999999</v>
      </c>
    </row>
    <row r="12" spans="1:42" s="13" customFormat="1" ht="57.75" customHeight="1" x14ac:dyDescent="0.3">
      <c r="A12" s="12"/>
      <c r="B12" s="94" t="s">
        <v>25</v>
      </c>
      <c r="C12" s="94"/>
      <c r="D12" s="94"/>
      <c r="E12" s="94"/>
      <c r="F12" s="94"/>
      <c r="G12" s="94"/>
      <c r="H12" s="94"/>
      <c r="I12" s="94"/>
      <c r="J12" s="15">
        <v>11880184.26</v>
      </c>
      <c r="K12" s="15">
        <f t="shared" si="12"/>
        <v>11880184.26</v>
      </c>
      <c r="L12" s="15">
        <v>5414678.8600000003</v>
      </c>
      <c r="M12" s="53">
        <f>L12</f>
        <v>5414678.8600000003</v>
      </c>
      <c r="N12" s="15">
        <v>2900000</v>
      </c>
      <c r="O12" s="15">
        <v>2940555.44</v>
      </c>
      <c r="P12" s="15">
        <f t="shared" si="14"/>
        <v>2940555.44</v>
      </c>
      <c r="Q12" s="62">
        <v>2922692.69</v>
      </c>
      <c r="R12" s="52">
        <f>S12</f>
        <v>36557.760000000002</v>
      </c>
      <c r="S12" s="15">
        <v>36557.760000000002</v>
      </c>
      <c r="T12" s="62">
        <v>36557.760000000002</v>
      </c>
      <c r="U12" s="62">
        <v>112.67</v>
      </c>
      <c r="V12" s="62">
        <v>-37816.339999999997</v>
      </c>
      <c r="W12" s="62">
        <v>75953.45</v>
      </c>
      <c r="X12" s="15">
        <f t="shared" si="16"/>
        <v>38137.11</v>
      </c>
      <c r="Y12" s="15">
        <f t="shared" si="1"/>
        <v>-37929.009999999995</v>
      </c>
      <c r="Z12" s="15">
        <f t="shared" si="11"/>
        <v>1579.3499999999985</v>
      </c>
      <c r="AA12" s="15">
        <f t="shared" si="2"/>
        <v>104.32014981224231</v>
      </c>
      <c r="AB12" s="15" t="e">
        <f>X12-#REF!</f>
        <v>#REF!</v>
      </c>
      <c r="AC12" s="15" t="e">
        <f>IF(#REF!=0,0,X12/#REF!*100)</f>
        <v>#REF!</v>
      </c>
      <c r="AD12" s="15">
        <f t="shared" si="3"/>
        <v>1579.3499999999985</v>
      </c>
      <c r="AE12" s="15">
        <f t="shared" si="4"/>
        <v>104.32014981224231</v>
      </c>
      <c r="AF12" s="15">
        <f t="shared" si="5"/>
        <v>1579.3499999999985</v>
      </c>
      <c r="AG12" s="15">
        <f t="shared" si="6"/>
        <v>104.32014981224231</v>
      </c>
      <c r="AH12" s="15">
        <f t="shared" si="7"/>
        <v>-5376541.75</v>
      </c>
      <c r="AI12" s="15">
        <f t="shared" si="8"/>
        <v>0.70432819722202322</v>
      </c>
      <c r="AJ12" s="50">
        <f>X12</f>
        <v>38137.11</v>
      </c>
    </row>
    <row r="13" spans="1:42" s="13" customFormat="1" ht="37.5" customHeight="1" x14ac:dyDescent="0.3">
      <c r="A13" s="12"/>
      <c r="B13" s="94" t="s">
        <v>24</v>
      </c>
      <c r="C13" s="94"/>
      <c r="D13" s="94"/>
      <c r="E13" s="94"/>
      <c r="F13" s="94"/>
      <c r="G13" s="94"/>
      <c r="H13" s="94"/>
      <c r="I13" s="94"/>
      <c r="J13" s="15">
        <v>11042346.74</v>
      </c>
      <c r="K13" s="15">
        <f>J13</f>
        <v>11042346.74</v>
      </c>
      <c r="L13" s="15">
        <v>3567077.86</v>
      </c>
      <c r="M13" s="15">
        <f>L13</f>
        <v>3567077.86</v>
      </c>
      <c r="N13" s="15">
        <v>12675114.5</v>
      </c>
      <c r="O13" s="15">
        <v>12731516.73</v>
      </c>
      <c r="P13" s="15">
        <f>O13</f>
        <v>12731516.73</v>
      </c>
      <c r="Q13" s="62">
        <v>12673553.01</v>
      </c>
      <c r="R13" s="15">
        <f>Q13</f>
        <v>12673553.01</v>
      </c>
      <c r="S13" s="15">
        <v>5665000</v>
      </c>
      <c r="T13" s="62">
        <v>5665000</v>
      </c>
      <c r="U13" s="62">
        <v>48.77</v>
      </c>
      <c r="V13" s="62">
        <v>130387.28</v>
      </c>
      <c r="W13" s="62">
        <v>5162919.8499999996</v>
      </c>
      <c r="X13" s="15">
        <f t="shared" si="16"/>
        <v>5293307.13</v>
      </c>
      <c r="Y13" s="15">
        <f t="shared" si="1"/>
        <v>130338.51</v>
      </c>
      <c r="Z13" s="15">
        <f t="shared" si="11"/>
        <v>-371692.87000000011</v>
      </c>
      <c r="AA13" s="15">
        <f t="shared" si="2"/>
        <v>93.438784289496908</v>
      </c>
      <c r="AB13" s="15" t="e">
        <f>X13-#REF!</f>
        <v>#REF!</v>
      </c>
      <c r="AC13" s="15" t="e">
        <f>IF(#REF!=0,0,X13/#REF!*100)</f>
        <v>#REF!</v>
      </c>
      <c r="AD13" s="15">
        <f t="shared" si="3"/>
        <v>-371692.87000000011</v>
      </c>
      <c r="AE13" s="15">
        <f t="shared" si="4"/>
        <v>93.438784289496908</v>
      </c>
      <c r="AF13" s="15">
        <f t="shared" si="5"/>
        <v>-7380245.8799999999</v>
      </c>
      <c r="AG13" s="15">
        <f t="shared" si="6"/>
        <v>41.766560062701785</v>
      </c>
      <c r="AH13" s="15">
        <f t="shared" si="7"/>
        <v>1726229.27</v>
      </c>
      <c r="AI13" s="15">
        <f t="shared" si="8"/>
        <v>148.39337232745461</v>
      </c>
      <c r="AJ13" s="50">
        <f>X13</f>
        <v>5293307.13</v>
      </c>
    </row>
    <row r="14" spans="1:42" s="13" customFormat="1" ht="57.75" customHeight="1" x14ac:dyDescent="0.3">
      <c r="A14" s="12"/>
      <c r="B14" s="94" t="s">
        <v>23</v>
      </c>
      <c r="C14" s="94"/>
      <c r="D14" s="94"/>
      <c r="E14" s="94"/>
      <c r="F14" s="94"/>
      <c r="G14" s="94"/>
      <c r="H14" s="94"/>
      <c r="I14" s="94"/>
      <c r="J14" s="15">
        <v>199821.72</v>
      </c>
      <c r="K14" s="15">
        <f t="shared" ref="K14" si="17">J14</f>
        <v>199821.72</v>
      </c>
      <c r="L14" s="15">
        <v>141824.35999999999</v>
      </c>
      <c r="M14" s="15">
        <f t="shared" ref="M14" si="18">L14</f>
        <v>141824.35999999999</v>
      </c>
      <c r="N14" s="15">
        <v>4514274.29</v>
      </c>
      <c r="O14" s="15">
        <v>6011745.4100000001</v>
      </c>
      <c r="P14" s="15">
        <f t="shared" si="14"/>
        <v>6011745.4100000001</v>
      </c>
      <c r="Q14" s="62">
        <v>4395264.09</v>
      </c>
      <c r="R14" s="15">
        <f t="shared" ref="R14" si="19">Q14</f>
        <v>4395264.09</v>
      </c>
      <c r="S14" s="15">
        <v>4560000</v>
      </c>
      <c r="T14" s="62">
        <v>4560000</v>
      </c>
      <c r="U14" s="62">
        <v>74600.759999999995</v>
      </c>
      <c r="V14" s="62">
        <v>86522.78</v>
      </c>
      <c r="W14" s="62">
        <v>5101732.67</v>
      </c>
      <c r="X14" s="15">
        <f t="shared" si="16"/>
        <v>5188255.45</v>
      </c>
      <c r="Y14" s="15">
        <f t="shared" si="1"/>
        <v>11922.020000000004</v>
      </c>
      <c r="Z14" s="15">
        <f t="shared" si="11"/>
        <v>628255.45000000019</v>
      </c>
      <c r="AA14" s="15">
        <f t="shared" si="2"/>
        <v>113.77753179824562</v>
      </c>
      <c r="AB14" s="15" t="e">
        <f>X14-#REF!</f>
        <v>#REF!</v>
      </c>
      <c r="AC14" s="15" t="e">
        <f>IF(#REF!=0,0,X14/#REF!*100)</f>
        <v>#REF!</v>
      </c>
      <c r="AD14" s="15">
        <f t="shared" si="3"/>
        <v>628255.45000000019</v>
      </c>
      <c r="AE14" s="15">
        <f t="shared" si="4"/>
        <v>113.77753179824562</v>
      </c>
      <c r="AF14" s="15">
        <f t="shared" si="5"/>
        <v>792991.36000000034</v>
      </c>
      <c r="AG14" s="15">
        <f t="shared" si="6"/>
        <v>118.0419502392176</v>
      </c>
      <c r="AH14" s="15">
        <f t="shared" si="7"/>
        <v>5046431.09</v>
      </c>
      <c r="AI14" s="15">
        <f t="shared" si="8"/>
        <v>3658.2258858774339</v>
      </c>
      <c r="AJ14" s="50">
        <f>X14</f>
        <v>5188255.45</v>
      </c>
    </row>
    <row r="15" spans="1:42" s="13" customFormat="1" ht="37.5" customHeight="1" x14ac:dyDescent="0.3">
      <c r="A15" s="12"/>
      <c r="B15" s="94" t="s">
        <v>22</v>
      </c>
      <c r="C15" s="94"/>
      <c r="D15" s="94"/>
      <c r="E15" s="94"/>
      <c r="F15" s="94"/>
      <c r="G15" s="94"/>
      <c r="H15" s="94"/>
      <c r="I15" s="94"/>
      <c r="J15" s="15">
        <v>12135551.99</v>
      </c>
      <c r="K15" s="15">
        <f>J15</f>
        <v>12135551.99</v>
      </c>
      <c r="L15" s="15">
        <v>1160678.8899999999</v>
      </c>
      <c r="M15" s="15">
        <f>L15</f>
        <v>1160678.8899999999</v>
      </c>
      <c r="N15" s="15">
        <v>10267000</v>
      </c>
      <c r="O15" s="15">
        <v>10646674.66</v>
      </c>
      <c r="P15" s="15">
        <f>O15</f>
        <v>10646674.66</v>
      </c>
      <c r="Q15" s="62">
        <v>8062776.0899999999</v>
      </c>
      <c r="R15" s="15">
        <f>Q15</f>
        <v>8062776.0899999999</v>
      </c>
      <c r="S15" s="15">
        <v>10337374.24</v>
      </c>
      <c r="T15" s="62">
        <v>10337374.24</v>
      </c>
      <c r="U15" s="62">
        <v>1683280.41</v>
      </c>
      <c r="V15" s="62">
        <v>1571637.79</v>
      </c>
      <c r="W15" s="62">
        <v>7076887.6899999995</v>
      </c>
      <c r="X15" s="15">
        <f t="shared" si="16"/>
        <v>8648525.4800000004</v>
      </c>
      <c r="Y15" s="15">
        <f t="shared" si="1"/>
        <v>-111642.61999999988</v>
      </c>
      <c r="Z15" s="15">
        <f t="shared" si="11"/>
        <v>-1688848.7599999998</v>
      </c>
      <c r="AA15" s="15">
        <f t="shared" si="2"/>
        <v>83.662691116811118</v>
      </c>
      <c r="AB15" s="15" t="e">
        <f>X15-#REF!</f>
        <v>#REF!</v>
      </c>
      <c r="AC15" s="15" t="e">
        <f>IF(#REF!=0,0,X15/#REF!*100)</f>
        <v>#REF!</v>
      </c>
      <c r="AD15" s="15">
        <f t="shared" si="3"/>
        <v>-1688848.7599999998</v>
      </c>
      <c r="AE15" s="15">
        <f t="shared" si="4"/>
        <v>83.662691116811118</v>
      </c>
      <c r="AF15" s="15">
        <f t="shared" si="5"/>
        <v>585749.3900000006</v>
      </c>
      <c r="AG15" s="15">
        <f t="shared" si="6"/>
        <v>107.26485993734201</v>
      </c>
      <c r="AH15" s="15">
        <f t="shared" si="7"/>
        <v>7487846.5900000008</v>
      </c>
      <c r="AI15" s="15">
        <f t="shared" si="8"/>
        <v>745.12645612086578</v>
      </c>
      <c r="AJ15" s="50">
        <v>11117000</v>
      </c>
    </row>
    <row r="16" spans="1:42" s="13" customFormat="1" ht="18.75" x14ac:dyDescent="0.3">
      <c r="A16" s="12"/>
      <c r="B16" s="94" t="s">
        <v>20</v>
      </c>
      <c r="C16" s="94"/>
      <c r="D16" s="94"/>
      <c r="E16" s="94"/>
      <c r="F16" s="94"/>
      <c r="G16" s="94"/>
      <c r="H16" s="94"/>
      <c r="I16" s="94"/>
      <c r="J16" s="15">
        <f t="shared" ref="J16:X16" si="20">J17+J18</f>
        <v>59077329.089999996</v>
      </c>
      <c r="K16" s="15">
        <f t="shared" si="20"/>
        <v>59077329.089999996</v>
      </c>
      <c r="L16" s="15">
        <f t="shared" si="20"/>
        <v>13651268.75</v>
      </c>
      <c r="M16" s="15">
        <f t="shared" si="20"/>
        <v>13651268.75</v>
      </c>
      <c r="N16" s="15">
        <f t="shared" si="20"/>
        <v>57000020</v>
      </c>
      <c r="O16" s="15">
        <f t="shared" si="20"/>
        <v>59153838.839999996</v>
      </c>
      <c r="P16" s="15">
        <f t="shared" si="20"/>
        <v>59153838.839999996</v>
      </c>
      <c r="Q16" s="15">
        <f t="shared" si="20"/>
        <v>53682608.039999999</v>
      </c>
      <c r="R16" s="15">
        <f t="shared" si="20"/>
        <v>53682608.039999999</v>
      </c>
      <c r="S16" s="15">
        <f t="shared" si="20"/>
        <v>53153838.840000004</v>
      </c>
      <c r="T16" s="15">
        <f t="shared" si="20"/>
        <v>53153838.840000004</v>
      </c>
      <c r="U16" s="62">
        <v>3659884.2800000003</v>
      </c>
      <c r="V16" s="15">
        <f t="shared" si="20"/>
        <v>4836814.54</v>
      </c>
      <c r="W16" s="62">
        <v>44694216.689999998</v>
      </c>
      <c r="X16" s="15">
        <f t="shared" si="20"/>
        <v>49531031.230000004</v>
      </c>
      <c r="Y16" s="15">
        <f t="shared" si="1"/>
        <v>1176930.2599999998</v>
      </c>
      <c r="Z16" s="15">
        <f t="shared" si="11"/>
        <v>-3622807.6099999994</v>
      </c>
      <c r="AA16" s="15">
        <f t="shared" si="2"/>
        <v>93.184297335691738</v>
      </c>
      <c r="AB16" s="15" t="e">
        <f>X16-#REF!</f>
        <v>#REF!</v>
      </c>
      <c r="AC16" s="15" t="e">
        <f>IF(#REF!=0,0,X16/#REF!*100)</f>
        <v>#REF!</v>
      </c>
      <c r="AD16" s="15">
        <f t="shared" si="3"/>
        <v>-3622807.6099999994</v>
      </c>
      <c r="AE16" s="15">
        <f t="shared" si="4"/>
        <v>93.184297335691738</v>
      </c>
      <c r="AF16" s="15">
        <f t="shared" si="5"/>
        <v>-4151576.8099999949</v>
      </c>
      <c r="AG16" s="15">
        <f t="shared" si="6"/>
        <v>92.266439799447568</v>
      </c>
      <c r="AH16" s="15">
        <f t="shared" si="7"/>
        <v>35879762.480000004</v>
      </c>
      <c r="AI16" s="15">
        <f t="shared" si="8"/>
        <v>362.83097298190694</v>
      </c>
      <c r="AJ16" s="50">
        <f>AJ17+AJ18</f>
        <v>49531031.230000004</v>
      </c>
    </row>
    <row r="17" spans="1:36" s="5" customFormat="1" ht="81" customHeight="1" x14ac:dyDescent="0.3">
      <c r="A17" s="8"/>
      <c r="B17" s="56"/>
      <c r="C17" s="56"/>
      <c r="D17" s="56"/>
      <c r="E17" s="56"/>
      <c r="F17" s="56"/>
      <c r="G17" s="56"/>
      <c r="H17" s="56"/>
      <c r="I17" s="83" t="s">
        <v>36</v>
      </c>
      <c r="J17" s="16">
        <v>22311739.960000001</v>
      </c>
      <c r="K17" s="16">
        <f>J17</f>
        <v>22311739.960000001</v>
      </c>
      <c r="L17" s="16">
        <v>10085616.51</v>
      </c>
      <c r="M17" s="16">
        <f>L17</f>
        <v>10085616.51</v>
      </c>
      <c r="N17" s="16">
        <v>24357548.02</v>
      </c>
      <c r="O17" s="16">
        <v>25159321.25</v>
      </c>
      <c r="P17" s="16">
        <f>O17</f>
        <v>25159321.25</v>
      </c>
      <c r="Q17" s="60">
        <v>24317109.379999999</v>
      </c>
      <c r="R17" s="16">
        <f>Q17</f>
        <v>24317109.379999999</v>
      </c>
      <c r="S17" s="78">
        <f>18129393.84+3571731.73</f>
        <v>21701125.57</v>
      </c>
      <c r="T17" s="63">
        <v>21701125.57</v>
      </c>
      <c r="U17" s="63">
        <v>55516.35</v>
      </c>
      <c r="V17" s="63">
        <v>126728.5</v>
      </c>
      <c r="W17" s="63">
        <v>22093601.500000004</v>
      </c>
      <c r="X17" s="16">
        <f>W17+V17</f>
        <v>22220330.000000004</v>
      </c>
      <c r="Y17" s="16">
        <f t="shared" si="1"/>
        <v>71212.149999999994</v>
      </c>
      <c r="Z17" s="16">
        <f t="shared" si="11"/>
        <v>519204.43000000343</v>
      </c>
      <c r="AA17" s="16">
        <f t="shared" si="2"/>
        <v>102.39252304367919</v>
      </c>
      <c r="AB17" s="16" t="e">
        <f>X17-#REF!</f>
        <v>#REF!</v>
      </c>
      <c r="AC17" s="16" t="e">
        <f>IF(#REF!=0,0,X17/#REF!*100)</f>
        <v>#REF!</v>
      </c>
      <c r="AD17" s="16">
        <f t="shared" si="3"/>
        <v>519204.43000000343</v>
      </c>
      <c r="AE17" s="16">
        <f t="shared" si="4"/>
        <v>102.39252304367919</v>
      </c>
      <c r="AF17" s="16">
        <f t="shared" si="5"/>
        <v>-2096779.3799999952</v>
      </c>
      <c r="AG17" s="16">
        <f t="shared" si="6"/>
        <v>91.377349391188218</v>
      </c>
      <c r="AH17" s="16">
        <f t="shared" si="7"/>
        <v>12134713.490000004</v>
      </c>
      <c r="AI17" s="16">
        <f t="shared" si="8"/>
        <v>220.31702254362239</v>
      </c>
      <c r="AJ17" s="45">
        <f>X17</f>
        <v>22220330.000000004</v>
      </c>
    </row>
    <row r="18" spans="1:36" s="5" customFormat="1" ht="81.75" customHeight="1" x14ac:dyDescent="0.3">
      <c r="A18" s="8"/>
      <c r="B18" s="56" t="s">
        <v>8</v>
      </c>
      <c r="C18" s="56" t="s">
        <v>21</v>
      </c>
      <c r="D18" s="56" t="s">
        <v>20</v>
      </c>
      <c r="E18" s="56"/>
      <c r="F18" s="56"/>
      <c r="G18" s="6"/>
      <c r="H18" s="6"/>
      <c r="I18" s="83" t="s">
        <v>37</v>
      </c>
      <c r="J18" s="16">
        <v>36765589.129999995</v>
      </c>
      <c r="K18" s="16">
        <f>J18</f>
        <v>36765589.129999995</v>
      </c>
      <c r="L18" s="16">
        <v>3565652.24</v>
      </c>
      <c r="M18" s="16">
        <f>L18</f>
        <v>3565652.24</v>
      </c>
      <c r="N18" s="16">
        <v>32642471.98</v>
      </c>
      <c r="O18" s="16">
        <v>33994517.589999996</v>
      </c>
      <c r="P18" s="16">
        <f>O18</f>
        <v>33994517.589999996</v>
      </c>
      <c r="Q18" s="63">
        <v>29365498.66</v>
      </c>
      <c r="R18" s="16">
        <f>Q18</f>
        <v>29365498.66</v>
      </c>
      <c r="S18" s="78">
        <f>35024445-3571731.73</f>
        <v>31452713.27</v>
      </c>
      <c r="T18" s="63">
        <v>31452713.27</v>
      </c>
      <c r="U18" s="63">
        <v>3604367.93</v>
      </c>
      <c r="V18" s="63">
        <v>4710086.04</v>
      </c>
      <c r="W18" s="63">
        <v>22600615.189999998</v>
      </c>
      <c r="X18" s="16">
        <f>W18+V18</f>
        <v>27310701.229999997</v>
      </c>
      <c r="Y18" s="16">
        <f t="shared" si="1"/>
        <v>1105718.1099999999</v>
      </c>
      <c r="Z18" s="16">
        <f t="shared" si="11"/>
        <v>-4142012.0400000028</v>
      </c>
      <c r="AA18" s="16">
        <f t="shared" si="2"/>
        <v>86.830986552913046</v>
      </c>
      <c r="AB18" s="16" t="e">
        <f>X18-#REF!</f>
        <v>#REF!</v>
      </c>
      <c r="AC18" s="16" t="e">
        <f>IF(#REF!=0,0,X18/#REF!*100)</f>
        <v>#REF!</v>
      </c>
      <c r="AD18" s="16">
        <f t="shared" si="3"/>
        <v>-4142012.0400000028</v>
      </c>
      <c r="AE18" s="16">
        <f t="shared" si="4"/>
        <v>86.830986552913046</v>
      </c>
      <c r="AF18" s="16">
        <f t="shared" si="5"/>
        <v>-2054797.4300000034</v>
      </c>
      <c r="AG18" s="16">
        <f t="shared" si="6"/>
        <v>93.002681637417822</v>
      </c>
      <c r="AH18" s="16">
        <f t="shared" si="7"/>
        <v>23745048.989999995</v>
      </c>
      <c r="AI18" s="16">
        <f t="shared" si="8"/>
        <v>765.93844244328193</v>
      </c>
      <c r="AJ18" s="45">
        <f>X18</f>
        <v>27310701.229999997</v>
      </c>
    </row>
    <row r="19" spans="1:36" s="13" customFormat="1" ht="39" customHeight="1" x14ac:dyDescent="0.3">
      <c r="A19" s="12"/>
      <c r="B19" s="94" t="s">
        <v>19</v>
      </c>
      <c r="C19" s="94"/>
      <c r="D19" s="94"/>
      <c r="E19" s="94"/>
      <c r="F19" s="94"/>
      <c r="G19" s="94"/>
      <c r="H19" s="94"/>
      <c r="I19" s="94"/>
      <c r="J19" s="15">
        <v>7183566.0899999999</v>
      </c>
      <c r="K19" s="15">
        <f>J19</f>
        <v>7183566.0899999999</v>
      </c>
      <c r="L19" s="15">
        <v>3074019.46</v>
      </c>
      <c r="M19" s="15">
        <f>L19</f>
        <v>3074019.46</v>
      </c>
      <c r="N19" s="15">
        <v>6803299.9900000002</v>
      </c>
      <c r="O19" s="15">
        <v>7312231.8200000003</v>
      </c>
      <c r="P19" s="15">
        <f>O19</f>
        <v>7312231.8200000003</v>
      </c>
      <c r="Q19" s="62">
        <v>6599735.1399999997</v>
      </c>
      <c r="R19" s="15">
        <f>Q19</f>
        <v>6599735.1399999997</v>
      </c>
      <c r="S19" s="15">
        <v>6678000</v>
      </c>
      <c r="T19" s="62">
        <v>6678000</v>
      </c>
      <c r="U19" s="62">
        <v>138915.57</v>
      </c>
      <c r="V19" s="62">
        <v>182625.69</v>
      </c>
      <c r="W19" s="62">
        <v>6627163.0200000005</v>
      </c>
      <c r="X19" s="15">
        <f>W19+V19</f>
        <v>6809788.7100000009</v>
      </c>
      <c r="Y19" s="15">
        <f t="shared" si="1"/>
        <v>43710.119999999995</v>
      </c>
      <c r="Z19" s="15">
        <f t="shared" si="11"/>
        <v>131788.71000000089</v>
      </c>
      <c r="AA19" s="15">
        <f t="shared" si="2"/>
        <v>101.97347574123992</v>
      </c>
      <c r="AB19" s="15" t="e">
        <f>X19-#REF!</f>
        <v>#REF!</v>
      </c>
      <c r="AC19" s="15" t="e">
        <f>IF(#REF!=0,0,X19/#REF!*100)</f>
        <v>#REF!</v>
      </c>
      <c r="AD19" s="15">
        <f t="shared" si="3"/>
        <v>131788.71000000089</v>
      </c>
      <c r="AE19" s="15">
        <f t="shared" si="4"/>
        <v>101.97347574123992</v>
      </c>
      <c r="AF19" s="15">
        <f>X19-R19</f>
        <v>210053.57000000123</v>
      </c>
      <c r="AG19" s="15">
        <f t="shared" si="6"/>
        <v>103.18275757351077</v>
      </c>
      <c r="AH19" s="15">
        <f t="shared" si="7"/>
        <v>3735769.2500000009</v>
      </c>
      <c r="AI19" s="15">
        <f t="shared" si="8"/>
        <v>221.52718285003962</v>
      </c>
      <c r="AJ19" s="50">
        <f>X19</f>
        <v>6809788.7100000009</v>
      </c>
    </row>
    <row r="20" spans="1:36" s="13" customFormat="1" ht="80.25" customHeight="1" x14ac:dyDescent="0.3">
      <c r="A20" s="12"/>
      <c r="B20" s="96" t="s">
        <v>65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  <c r="N20" s="15"/>
      <c r="O20" s="15"/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62">
        <v>0</v>
      </c>
      <c r="V20" s="15">
        <v>0</v>
      </c>
      <c r="W20" s="62">
        <v>-18.84</v>
      </c>
      <c r="X20" s="15">
        <f>W20+V20</f>
        <v>-18.84</v>
      </c>
      <c r="Y20" s="15">
        <v>0</v>
      </c>
      <c r="Z20" s="15">
        <f t="shared" si="11"/>
        <v>-18.84</v>
      </c>
      <c r="AA20" s="15">
        <f t="shared" si="2"/>
        <v>0</v>
      </c>
      <c r="AB20" s="15"/>
      <c r="AC20" s="15"/>
      <c r="AD20" s="15">
        <f t="shared" si="3"/>
        <v>-18.84</v>
      </c>
      <c r="AE20" s="15">
        <f t="shared" si="4"/>
        <v>0</v>
      </c>
      <c r="AF20" s="15">
        <f>X20-R20</f>
        <v>-18.84</v>
      </c>
      <c r="AG20" s="15">
        <f t="shared" si="6"/>
        <v>0</v>
      </c>
      <c r="AH20" s="15"/>
      <c r="AI20" s="15"/>
      <c r="AJ20" s="50"/>
    </row>
    <row r="21" spans="1:36" s="13" customFormat="1" ht="111.75" customHeight="1" x14ac:dyDescent="0.3">
      <c r="A21" s="12"/>
      <c r="B21" s="94" t="s">
        <v>17</v>
      </c>
      <c r="C21" s="94"/>
      <c r="D21" s="94"/>
      <c r="E21" s="94"/>
      <c r="F21" s="94"/>
      <c r="G21" s="94"/>
      <c r="H21" s="94"/>
      <c r="I21" s="94"/>
      <c r="J21" s="87">
        <f t="shared" ref="J21:V21" si="21">J22+J25+J27+J29</f>
        <v>39449619.330000006</v>
      </c>
      <c r="K21" s="87">
        <f t="shared" si="21"/>
        <v>39449619.330000006</v>
      </c>
      <c r="L21" s="87">
        <f t="shared" si="21"/>
        <v>10238465.989999998</v>
      </c>
      <c r="M21" s="87">
        <f t="shared" si="21"/>
        <v>10238465.989999998</v>
      </c>
      <c r="N21" s="15">
        <f t="shared" si="21"/>
        <v>42188190.339999996</v>
      </c>
      <c r="O21" s="15">
        <f t="shared" si="21"/>
        <v>49536681.379999995</v>
      </c>
      <c r="P21" s="15">
        <f t="shared" si="21"/>
        <v>49536681.379999988</v>
      </c>
      <c r="Q21" s="15">
        <f t="shared" si="21"/>
        <v>38816009.999999993</v>
      </c>
      <c r="R21" s="15">
        <f t="shared" si="21"/>
        <v>38816009.999999993</v>
      </c>
      <c r="S21" s="15">
        <f t="shared" si="21"/>
        <v>47745180</v>
      </c>
      <c r="T21" s="15">
        <f t="shared" si="21"/>
        <v>47745180</v>
      </c>
      <c r="U21" s="62">
        <v>465954.89</v>
      </c>
      <c r="V21" s="15">
        <f t="shared" si="21"/>
        <v>386098.91</v>
      </c>
      <c r="W21" s="62">
        <v>37245471.030000009</v>
      </c>
      <c r="X21" s="15">
        <f>X22+X25+X27+X29</f>
        <v>37631569.939999998</v>
      </c>
      <c r="Y21" s="15">
        <f t="shared" si="1"/>
        <v>-79855.98000000004</v>
      </c>
      <c r="Z21" s="15">
        <f t="shared" si="11"/>
        <v>-10113610.060000002</v>
      </c>
      <c r="AA21" s="15">
        <f t="shared" si="2"/>
        <v>78.817526585929727</v>
      </c>
      <c r="AB21" s="15" t="e">
        <f>X21-#REF!</f>
        <v>#REF!</v>
      </c>
      <c r="AC21" s="15" t="e">
        <f>IF(#REF!=0,0,X21/#REF!*100)</f>
        <v>#REF!</v>
      </c>
      <c r="AD21" s="15">
        <f t="shared" si="3"/>
        <v>-10113610.060000002</v>
      </c>
      <c r="AE21" s="15">
        <f t="shared" si="4"/>
        <v>78.817526585929727</v>
      </c>
      <c r="AF21" s="15">
        <f t="shared" si="5"/>
        <v>-1184440.0599999949</v>
      </c>
      <c r="AG21" s="15">
        <f t="shared" si="6"/>
        <v>96.948578537567371</v>
      </c>
      <c r="AH21" s="15">
        <f t="shared" si="7"/>
        <v>27393103.949999999</v>
      </c>
      <c r="AI21" s="15">
        <f t="shared" si="8"/>
        <v>367.55086139618072</v>
      </c>
      <c r="AJ21" s="50">
        <f>AJ22+AJ25+AJ27+AJ29</f>
        <v>37631569.939999998</v>
      </c>
    </row>
    <row r="22" spans="1:36" s="5" customFormat="1" ht="149.25" customHeight="1" x14ac:dyDescent="0.3">
      <c r="A22" s="8"/>
      <c r="B22" s="56"/>
      <c r="C22" s="56"/>
      <c r="D22" s="56"/>
      <c r="E22" s="56"/>
      <c r="F22" s="56"/>
      <c r="G22" s="56"/>
      <c r="H22" s="56"/>
      <c r="I22" s="83" t="s">
        <v>18</v>
      </c>
      <c r="J22" s="16">
        <v>38437093.690000005</v>
      </c>
      <c r="K22" s="16">
        <f>J22</f>
        <v>38437093.690000005</v>
      </c>
      <c r="L22" s="16">
        <v>9868144.6099999994</v>
      </c>
      <c r="M22" s="16">
        <f>L22</f>
        <v>9868144.6099999994</v>
      </c>
      <c r="N22" s="22">
        <v>41197224.380000003</v>
      </c>
      <c r="O22" s="16">
        <v>47695088.119999997</v>
      </c>
      <c r="P22" s="63">
        <f>P23+P24</f>
        <v>47792284.159999996</v>
      </c>
      <c r="Q22" s="63">
        <f>Q23+Q24</f>
        <v>37275476.739999995</v>
      </c>
      <c r="R22" s="16">
        <f>Q22</f>
        <v>37275476.739999995</v>
      </c>
      <c r="S22" s="63">
        <f>S23+S24</f>
        <v>45861495.289999999</v>
      </c>
      <c r="T22" s="63">
        <f>T23+T24</f>
        <v>45861495.289999999</v>
      </c>
      <c r="U22" s="63">
        <f>U23+U24</f>
        <v>253048.72</v>
      </c>
      <c r="V22" s="63">
        <f t="shared" ref="V22" si="22">V23+V24</f>
        <v>355481.39</v>
      </c>
      <c r="W22" s="63">
        <v>34743953.620000005</v>
      </c>
      <c r="X22" s="63">
        <f>X23+X24</f>
        <v>35099435.009999998</v>
      </c>
      <c r="Y22" s="16">
        <f>V22-U22</f>
        <v>102432.67000000001</v>
      </c>
      <c r="Z22" s="62">
        <f>X22-S22</f>
        <v>-10762060.280000001</v>
      </c>
      <c r="AA22" s="62">
        <f t="shared" si="2"/>
        <v>76.533559989818627</v>
      </c>
      <c r="AB22" s="63" t="e">
        <f>X22-#REF!</f>
        <v>#REF!</v>
      </c>
      <c r="AC22" s="62" t="e">
        <f>IF(#REF!=0,0,X22/#REF!*100)</f>
        <v>#REF!</v>
      </c>
      <c r="AD22" s="63">
        <f t="shared" si="3"/>
        <v>-10762060.280000001</v>
      </c>
      <c r="AE22" s="62">
        <f t="shared" si="4"/>
        <v>76.533559989818627</v>
      </c>
      <c r="AF22" s="63">
        <f t="shared" si="5"/>
        <v>-2176041.7299999967</v>
      </c>
      <c r="AG22" s="62">
        <f t="shared" si="6"/>
        <v>94.162269888114125</v>
      </c>
      <c r="AH22" s="15">
        <f t="shared" si="7"/>
        <v>25231290.399999999</v>
      </c>
      <c r="AI22" s="15">
        <f t="shared" si="8"/>
        <v>355.68423849840605</v>
      </c>
      <c r="AJ22" s="45">
        <f>X22</f>
        <v>35099435.009999998</v>
      </c>
    </row>
    <row r="23" spans="1:36" s="5" customFormat="1" ht="37.5" x14ac:dyDescent="0.3">
      <c r="A23" s="8"/>
      <c r="B23" s="65"/>
      <c r="C23" s="65"/>
      <c r="D23" s="65"/>
      <c r="E23" s="65"/>
      <c r="F23" s="65"/>
      <c r="G23" s="65"/>
      <c r="H23" s="65"/>
      <c r="I23" s="90" t="s">
        <v>81</v>
      </c>
      <c r="J23" s="63"/>
      <c r="K23" s="63"/>
      <c r="L23" s="63"/>
      <c r="M23" s="63"/>
      <c r="N23" s="22"/>
      <c r="O23" s="63"/>
      <c r="P23" s="63">
        <v>34814978.960000001</v>
      </c>
      <c r="Q23" s="63">
        <v>26091755.469999999</v>
      </c>
      <c r="R23" s="63">
        <f>Q23</f>
        <v>26091755.469999999</v>
      </c>
      <c r="S23" s="63">
        <v>34607600</v>
      </c>
      <c r="T23" s="63">
        <v>34607600</v>
      </c>
      <c r="U23" s="63">
        <v>227133.2</v>
      </c>
      <c r="V23" s="63">
        <v>237512.63</v>
      </c>
      <c r="W23" s="63">
        <v>23344009.5</v>
      </c>
      <c r="X23" s="62">
        <f>W23+V23</f>
        <v>23581522.129999999</v>
      </c>
      <c r="Y23" s="63">
        <f>V23-U23</f>
        <v>10379.429999999993</v>
      </c>
      <c r="Z23" s="62">
        <f t="shared" ref="Z23:Z25" si="23">X23-S23</f>
        <v>-11026077.870000001</v>
      </c>
      <c r="AA23" s="62">
        <f t="shared" si="2"/>
        <v>68.139721130618696</v>
      </c>
      <c r="AB23" s="63"/>
      <c r="AC23" s="62"/>
      <c r="AD23" s="63">
        <f t="shared" si="3"/>
        <v>-11026077.870000001</v>
      </c>
      <c r="AE23" s="62">
        <f t="shared" si="4"/>
        <v>68.139721130618696</v>
      </c>
      <c r="AF23" s="63">
        <f t="shared" si="5"/>
        <v>-2510233.34</v>
      </c>
      <c r="AG23" s="62">
        <f t="shared" si="6"/>
        <v>90.379208701054097</v>
      </c>
      <c r="AH23" s="62"/>
      <c r="AI23" s="62"/>
      <c r="AJ23" s="45"/>
    </row>
    <row r="24" spans="1:36" s="5" customFormat="1" ht="37.5" x14ac:dyDescent="0.3">
      <c r="A24" s="8"/>
      <c r="B24" s="65"/>
      <c r="C24" s="65"/>
      <c r="D24" s="65"/>
      <c r="E24" s="65"/>
      <c r="F24" s="65"/>
      <c r="G24" s="65"/>
      <c r="H24" s="65"/>
      <c r="I24" s="90" t="s">
        <v>82</v>
      </c>
      <c r="J24" s="63"/>
      <c r="K24" s="63"/>
      <c r="L24" s="63"/>
      <c r="M24" s="63"/>
      <c r="N24" s="22"/>
      <c r="O24" s="63"/>
      <c r="P24" s="63">
        <v>12977305.199999999</v>
      </c>
      <c r="Q24" s="63">
        <v>11183721.27</v>
      </c>
      <c r="R24" s="63">
        <f>Q24</f>
        <v>11183721.27</v>
      </c>
      <c r="S24" s="63">
        <v>11253895.289999999</v>
      </c>
      <c r="T24" s="63">
        <v>11253895.289999999</v>
      </c>
      <c r="U24" s="63">
        <v>25915.52</v>
      </c>
      <c r="V24" s="63">
        <v>117968.76</v>
      </c>
      <c r="W24" s="63">
        <v>11399944.119999999</v>
      </c>
      <c r="X24" s="62">
        <f>W24+V24</f>
        <v>11517912.879999999</v>
      </c>
      <c r="Y24" s="63">
        <f>V24-U24</f>
        <v>92053.239999999991</v>
      </c>
      <c r="Z24" s="62">
        <f t="shared" si="23"/>
        <v>264017.58999999985</v>
      </c>
      <c r="AA24" s="62">
        <f t="shared" si="2"/>
        <v>102.3460107207022</v>
      </c>
      <c r="AB24" s="63"/>
      <c r="AC24" s="62"/>
      <c r="AD24" s="63">
        <f t="shared" si="3"/>
        <v>264017.58999999985</v>
      </c>
      <c r="AE24" s="62">
        <f t="shared" si="4"/>
        <v>102.3460107207022</v>
      </c>
      <c r="AF24" s="63">
        <f t="shared" si="5"/>
        <v>334191.6099999994</v>
      </c>
      <c r="AG24" s="62">
        <f t="shared" si="6"/>
        <v>102.98819687948107</v>
      </c>
      <c r="AH24" s="62"/>
      <c r="AI24" s="62"/>
      <c r="AJ24" s="45"/>
    </row>
    <row r="25" spans="1:36" s="5" customFormat="1" ht="83.25" customHeight="1" x14ac:dyDescent="0.3">
      <c r="A25" s="8"/>
      <c r="B25" s="56"/>
      <c r="C25" s="56"/>
      <c r="D25" s="56"/>
      <c r="E25" s="56"/>
      <c r="F25" s="56"/>
      <c r="G25" s="6"/>
      <c r="H25" s="6"/>
      <c r="I25" s="83" t="s">
        <v>38</v>
      </c>
      <c r="J25" s="16">
        <v>939401.44</v>
      </c>
      <c r="K25" s="16">
        <f>J25</f>
        <v>939401.44</v>
      </c>
      <c r="L25" s="16">
        <v>333725.84000000003</v>
      </c>
      <c r="M25" s="16">
        <f>L25</f>
        <v>333725.84000000003</v>
      </c>
      <c r="N25" s="16">
        <v>811765.62</v>
      </c>
      <c r="O25" s="16">
        <v>1628476.84</v>
      </c>
      <c r="P25" s="63">
        <f>P26</f>
        <v>1531280.8</v>
      </c>
      <c r="Q25" s="63">
        <f>Q26</f>
        <v>1335651.45</v>
      </c>
      <c r="R25" s="16">
        <f>Q25</f>
        <v>1335651.45</v>
      </c>
      <c r="S25" s="63">
        <f>S26</f>
        <v>1412247.85</v>
      </c>
      <c r="T25" s="63">
        <f>T26</f>
        <v>1412247.85</v>
      </c>
      <c r="U25" s="63">
        <f>U26</f>
        <v>22596.17</v>
      </c>
      <c r="V25" s="63">
        <f>V26</f>
        <v>27116.67</v>
      </c>
      <c r="W25" s="63">
        <v>1650728.2</v>
      </c>
      <c r="X25" s="63">
        <f>X26</f>
        <v>1677844.8699999999</v>
      </c>
      <c r="Y25" s="16">
        <f t="shared" si="1"/>
        <v>4520.5</v>
      </c>
      <c r="Z25" s="62">
        <f t="shared" si="23"/>
        <v>265597.01999999979</v>
      </c>
      <c r="AA25" s="62">
        <f t="shared" si="2"/>
        <v>118.80668609267133</v>
      </c>
      <c r="AB25" s="63" t="e">
        <f>X25-#REF!</f>
        <v>#REF!</v>
      </c>
      <c r="AC25" s="62" t="e">
        <f>IF(#REF!=0,0,X25/#REF!*100)</f>
        <v>#REF!</v>
      </c>
      <c r="AD25" s="63">
        <f t="shared" si="3"/>
        <v>265597.01999999979</v>
      </c>
      <c r="AE25" s="62">
        <f t="shared" si="4"/>
        <v>118.80668609267133</v>
      </c>
      <c r="AF25" s="63">
        <f t="shared" si="5"/>
        <v>342193.41999999993</v>
      </c>
      <c r="AG25" s="62">
        <f t="shared" si="6"/>
        <v>125.61996395092447</v>
      </c>
      <c r="AH25" s="15">
        <f t="shared" si="7"/>
        <v>1344119.0299999998</v>
      </c>
      <c r="AI25" s="15">
        <f t="shared" si="8"/>
        <v>502.76144933817523</v>
      </c>
      <c r="AJ25" s="45">
        <f>X25</f>
        <v>1677844.8699999999</v>
      </c>
    </row>
    <row r="26" spans="1:36" s="5" customFormat="1" ht="37.5" x14ac:dyDescent="0.3">
      <c r="A26" s="8"/>
      <c r="B26" s="24"/>
      <c r="C26" s="24"/>
      <c r="D26" s="24"/>
      <c r="E26" s="24"/>
      <c r="F26" s="24"/>
      <c r="G26" s="91"/>
      <c r="H26" s="91"/>
      <c r="I26" s="90" t="s">
        <v>82</v>
      </c>
      <c r="J26" s="63"/>
      <c r="K26" s="63"/>
      <c r="L26" s="63"/>
      <c r="M26" s="63"/>
      <c r="N26" s="63"/>
      <c r="O26" s="63"/>
      <c r="P26" s="20">
        <v>1531280.8</v>
      </c>
      <c r="Q26" s="20">
        <v>1335651.45</v>
      </c>
      <c r="R26" s="63">
        <f>Q26</f>
        <v>1335651.45</v>
      </c>
      <c r="S26" s="20">
        <v>1412247.85</v>
      </c>
      <c r="T26" s="20">
        <v>1412247.85</v>
      </c>
      <c r="U26" s="63">
        <v>22596.17</v>
      </c>
      <c r="V26" s="63">
        <v>27116.67</v>
      </c>
      <c r="W26" s="63">
        <v>1650728.2</v>
      </c>
      <c r="X26" s="62">
        <f>W26+V26</f>
        <v>1677844.8699999999</v>
      </c>
      <c r="Y26" s="63">
        <f>V26-U26</f>
        <v>4520.5</v>
      </c>
      <c r="Z26" s="62">
        <f>X26-S26</f>
        <v>265597.01999999979</v>
      </c>
      <c r="AA26" s="62">
        <f t="shared" si="2"/>
        <v>118.80668609267133</v>
      </c>
      <c r="AB26" s="20"/>
      <c r="AC26" s="53"/>
      <c r="AD26" s="63">
        <f t="shared" si="3"/>
        <v>265597.01999999979</v>
      </c>
      <c r="AE26" s="62">
        <f t="shared" si="4"/>
        <v>118.80668609267133</v>
      </c>
      <c r="AF26" s="63">
        <f t="shared" si="5"/>
        <v>342193.41999999993</v>
      </c>
      <c r="AG26" s="62">
        <f t="shared" si="6"/>
        <v>125.61996395092447</v>
      </c>
      <c r="AH26" s="62"/>
      <c r="AI26" s="62"/>
      <c r="AJ26" s="45"/>
    </row>
    <row r="27" spans="1:36" s="13" customFormat="1" ht="63" customHeight="1" x14ac:dyDescent="0.3">
      <c r="A27" s="12"/>
      <c r="B27" s="94" t="s">
        <v>16</v>
      </c>
      <c r="C27" s="94"/>
      <c r="D27" s="94"/>
      <c r="E27" s="94"/>
      <c r="F27" s="94"/>
      <c r="G27" s="94"/>
      <c r="H27" s="94"/>
      <c r="I27" s="94"/>
      <c r="J27" s="15">
        <f t="shared" ref="J27:X27" si="24">J28</f>
        <v>13500</v>
      </c>
      <c r="K27" s="15">
        <f t="shared" si="24"/>
        <v>13500</v>
      </c>
      <c r="L27" s="15">
        <f t="shared" si="24"/>
        <v>13500</v>
      </c>
      <c r="M27" s="15">
        <f t="shared" si="24"/>
        <v>13500</v>
      </c>
      <c r="N27" s="15">
        <f t="shared" si="24"/>
        <v>145882.54999999999</v>
      </c>
      <c r="O27" s="15">
        <f t="shared" si="24"/>
        <v>145882.54999999999</v>
      </c>
      <c r="P27" s="15">
        <f t="shared" si="24"/>
        <v>145882.54999999999</v>
      </c>
      <c r="Q27" s="15">
        <f t="shared" si="24"/>
        <v>145882.54999999999</v>
      </c>
      <c r="R27" s="15">
        <f t="shared" si="24"/>
        <v>145882.54999999999</v>
      </c>
      <c r="S27" s="15">
        <f t="shared" si="24"/>
        <v>0</v>
      </c>
      <c r="T27" s="15">
        <f t="shared" si="24"/>
        <v>0</v>
      </c>
      <c r="U27" s="62">
        <v>0</v>
      </c>
      <c r="V27" s="15">
        <f t="shared" si="24"/>
        <v>0</v>
      </c>
      <c r="W27" s="62">
        <v>0</v>
      </c>
      <c r="X27" s="15">
        <f t="shared" si="24"/>
        <v>0</v>
      </c>
      <c r="Y27" s="15">
        <f t="shared" si="1"/>
        <v>0</v>
      </c>
      <c r="Z27" s="15">
        <f t="shared" si="11"/>
        <v>0</v>
      </c>
      <c r="AA27" s="15">
        <f t="shared" si="2"/>
        <v>0</v>
      </c>
      <c r="AB27" s="15" t="e">
        <f>X27-#REF!</f>
        <v>#REF!</v>
      </c>
      <c r="AC27" s="15" t="e">
        <f>IF(#REF!=0,0,X27/#REF!*100)</f>
        <v>#REF!</v>
      </c>
      <c r="AD27" s="15">
        <f t="shared" si="3"/>
        <v>0</v>
      </c>
      <c r="AE27" s="15">
        <f t="shared" si="4"/>
        <v>0</v>
      </c>
      <c r="AF27" s="15">
        <f t="shared" si="5"/>
        <v>-145882.54999999999</v>
      </c>
      <c r="AG27" s="15">
        <f t="shared" si="6"/>
        <v>0</v>
      </c>
      <c r="AH27" s="15">
        <f t="shared" si="7"/>
        <v>-13500</v>
      </c>
      <c r="AI27" s="15">
        <f t="shared" si="8"/>
        <v>0</v>
      </c>
      <c r="AJ27" s="50">
        <f t="shared" ref="AJ27" si="25">AJ28</f>
        <v>0</v>
      </c>
    </row>
    <row r="28" spans="1:36" s="5" customFormat="1" ht="101.25" customHeight="1" x14ac:dyDescent="0.3">
      <c r="A28" s="8"/>
      <c r="B28" s="56" t="s">
        <v>8</v>
      </c>
      <c r="C28" s="56" t="s">
        <v>17</v>
      </c>
      <c r="D28" s="56" t="s">
        <v>16</v>
      </c>
      <c r="E28" s="56"/>
      <c r="F28" s="56"/>
      <c r="G28" s="6"/>
      <c r="H28" s="6"/>
      <c r="I28" s="88" t="s">
        <v>15</v>
      </c>
      <c r="J28" s="16">
        <v>13500</v>
      </c>
      <c r="K28" s="16">
        <f>J28</f>
        <v>13500</v>
      </c>
      <c r="L28" s="16">
        <v>13500</v>
      </c>
      <c r="M28" s="16">
        <f>L28</f>
        <v>13500</v>
      </c>
      <c r="N28" s="16">
        <v>145882.54999999999</v>
      </c>
      <c r="O28" s="16">
        <f>145882.55</f>
        <v>145882.54999999999</v>
      </c>
      <c r="P28" s="16">
        <f>O28</f>
        <v>145882.54999999999</v>
      </c>
      <c r="Q28" s="63">
        <v>145882.54999999999</v>
      </c>
      <c r="R28" s="16">
        <f>Q28</f>
        <v>145882.54999999999</v>
      </c>
      <c r="S28" s="16">
        <v>0</v>
      </c>
      <c r="T28" s="16">
        <v>0</v>
      </c>
      <c r="U28" s="63">
        <v>0</v>
      </c>
      <c r="V28" s="16">
        <v>0</v>
      </c>
      <c r="W28" s="63">
        <v>0</v>
      </c>
      <c r="X28" s="16">
        <f>W28+V28</f>
        <v>0</v>
      </c>
      <c r="Y28" s="16">
        <f t="shared" si="1"/>
        <v>0</v>
      </c>
      <c r="Z28" s="15">
        <f t="shared" si="11"/>
        <v>0</v>
      </c>
      <c r="AA28" s="15">
        <f t="shared" si="2"/>
        <v>0</v>
      </c>
      <c r="AB28" s="16" t="e">
        <f>X28-#REF!</f>
        <v>#REF!</v>
      </c>
      <c r="AC28" s="15" t="e">
        <f>IF(#REF!=0,0,X28/#REF!*100)</f>
        <v>#REF!</v>
      </c>
      <c r="AD28" s="16">
        <f t="shared" si="3"/>
        <v>0</v>
      </c>
      <c r="AE28" s="15">
        <f t="shared" si="4"/>
        <v>0</v>
      </c>
      <c r="AF28" s="16">
        <f t="shared" si="5"/>
        <v>-145882.54999999999</v>
      </c>
      <c r="AG28" s="15">
        <f t="shared" si="6"/>
        <v>0</v>
      </c>
      <c r="AH28" s="15">
        <f t="shared" si="7"/>
        <v>-13500</v>
      </c>
      <c r="AI28" s="15">
        <f t="shared" si="8"/>
        <v>0</v>
      </c>
      <c r="AJ28" s="45">
        <f>X28</f>
        <v>0</v>
      </c>
    </row>
    <row r="29" spans="1:36" s="13" customFormat="1" ht="83.25" customHeight="1" x14ac:dyDescent="0.3">
      <c r="A29" s="12"/>
      <c r="B29" s="55"/>
      <c r="C29" s="55"/>
      <c r="D29" s="55"/>
      <c r="E29" s="55"/>
      <c r="F29" s="55"/>
      <c r="G29" s="14"/>
      <c r="H29" s="14"/>
      <c r="I29" s="86" t="s">
        <v>44</v>
      </c>
      <c r="J29" s="15">
        <f t="shared" ref="J29:S29" si="26">J30</f>
        <v>59624.2</v>
      </c>
      <c r="K29" s="15">
        <f t="shared" si="26"/>
        <v>59624.2</v>
      </c>
      <c r="L29" s="15">
        <f t="shared" si="26"/>
        <v>23095.54</v>
      </c>
      <c r="M29" s="15">
        <f t="shared" si="26"/>
        <v>23095.54</v>
      </c>
      <c r="N29" s="15">
        <f t="shared" si="26"/>
        <v>33317.79</v>
      </c>
      <c r="O29" s="15">
        <f t="shared" si="26"/>
        <v>67233.87</v>
      </c>
      <c r="P29" s="15">
        <f t="shared" si="26"/>
        <v>67233.87</v>
      </c>
      <c r="Q29" s="15">
        <f t="shared" si="26"/>
        <v>58999.26</v>
      </c>
      <c r="R29" s="15">
        <f t="shared" si="26"/>
        <v>58999.26</v>
      </c>
      <c r="S29" s="15">
        <f t="shared" si="26"/>
        <v>471436.86</v>
      </c>
      <c r="T29" s="62">
        <v>471436.86</v>
      </c>
      <c r="U29" s="62">
        <v>190310</v>
      </c>
      <c r="V29" s="15">
        <f>V30</f>
        <v>3500.85</v>
      </c>
      <c r="W29" s="62">
        <v>850789.21</v>
      </c>
      <c r="X29" s="15">
        <f>X30</f>
        <v>854290.05999999994</v>
      </c>
      <c r="Y29" s="15">
        <f t="shared" si="1"/>
        <v>-186809.15</v>
      </c>
      <c r="Z29" s="15">
        <f t="shared" si="11"/>
        <v>382853.19999999995</v>
      </c>
      <c r="AA29" s="15">
        <f t="shared" si="2"/>
        <v>181.20985703154392</v>
      </c>
      <c r="AB29" s="15" t="e">
        <f>X29-#REF!</f>
        <v>#REF!</v>
      </c>
      <c r="AC29" s="15" t="e">
        <f>IF(#REF!=0,0,X29/#REF!*100)</f>
        <v>#REF!</v>
      </c>
      <c r="AD29" s="15">
        <f t="shared" si="3"/>
        <v>382853.19999999995</v>
      </c>
      <c r="AE29" s="15">
        <f t="shared" si="4"/>
        <v>181.20985703154392</v>
      </c>
      <c r="AF29" s="15">
        <f t="shared" si="5"/>
        <v>795290.79999999993</v>
      </c>
      <c r="AG29" s="15">
        <f t="shared" si="6"/>
        <v>1447.9674151845293</v>
      </c>
      <c r="AH29" s="15">
        <f t="shared" si="7"/>
        <v>831194.5199999999</v>
      </c>
      <c r="AI29" s="15">
        <f t="shared" si="8"/>
        <v>3698.9395355120505</v>
      </c>
      <c r="AJ29" s="50">
        <f t="shared" ref="AJ29" si="27">AJ30</f>
        <v>854290.05999999994</v>
      </c>
    </row>
    <row r="30" spans="1:36" s="5" customFormat="1" ht="59.25" customHeight="1" x14ac:dyDescent="0.3">
      <c r="A30" s="8"/>
      <c r="B30" s="56"/>
      <c r="C30" s="56"/>
      <c r="D30" s="56"/>
      <c r="E30" s="56"/>
      <c r="F30" s="56"/>
      <c r="G30" s="6"/>
      <c r="H30" s="6"/>
      <c r="I30" s="17" t="s">
        <v>45</v>
      </c>
      <c r="J30" s="16">
        <v>59624.2</v>
      </c>
      <c r="K30" s="16">
        <f>J30</f>
        <v>59624.2</v>
      </c>
      <c r="L30" s="16">
        <v>23095.54</v>
      </c>
      <c r="M30" s="16">
        <f>L30</f>
        <v>23095.54</v>
      </c>
      <c r="N30" s="16">
        <v>33317.79</v>
      </c>
      <c r="O30" s="16">
        <v>67233.87</v>
      </c>
      <c r="P30" s="16">
        <f>O30</f>
        <v>67233.87</v>
      </c>
      <c r="Q30" s="63">
        <v>58999.26</v>
      </c>
      <c r="R30" s="16">
        <f>Q30</f>
        <v>58999.26</v>
      </c>
      <c r="S30" s="16">
        <v>471436.86</v>
      </c>
      <c r="T30" s="16">
        <v>471436.86</v>
      </c>
      <c r="U30" s="63">
        <v>190310</v>
      </c>
      <c r="V30" s="63">
        <v>3500.85</v>
      </c>
      <c r="W30" s="63">
        <v>850789.21</v>
      </c>
      <c r="X30" s="16">
        <f>W30+V30</f>
        <v>854290.05999999994</v>
      </c>
      <c r="Y30" s="16">
        <f t="shared" si="1"/>
        <v>-186809.15</v>
      </c>
      <c r="Z30" s="15">
        <f t="shared" si="11"/>
        <v>382853.19999999995</v>
      </c>
      <c r="AA30" s="15">
        <f t="shared" si="2"/>
        <v>181.20985703154392</v>
      </c>
      <c r="AB30" s="16" t="e">
        <f>X30-#REF!</f>
        <v>#REF!</v>
      </c>
      <c r="AC30" s="15" t="e">
        <f>IF(#REF!=0,0,X30/#REF!*100)</f>
        <v>#REF!</v>
      </c>
      <c r="AD30" s="16">
        <f t="shared" si="3"/>
        <v>382853.19999999995</v>
      </c>
      <c r="AE30" s="15">
        <f t="shared" si="4"/>
        <v>181.20985703154392</v>
      </c>
      <c r="AF30" s="16">
        <f t="shared" si="5"/>
        <v>795290.79999999993</v>
      </c>
      <c r="AG30" s="15">
        <f t="shared" si="6"/>
        <v>1447.9674151845293</v>
      </c>
      <c r="AH30" s="15">
        <f t="shared" si="7"/>
        <v>831194.5199999999</v>
      </c>
      <c r="AI30" s="15">
        <f t="shared" si="8"/>
        <v>3698.9395355120505</v>
      </c>
      <c r="AJ30" s="45">
        <f>X30</f>
        <v>854290.05999999994</v>
      </c>
    </row>
    <row r="31" spans="1:36" s="13" customFormat="1" ht="40.5" customHeight="1" x14ac:dyDescent="0.3">
      <c r="A31" s="12"/>
      <c r="B31" s="94" t="s">
        <v>14</v>
      </c>
      <c r="C31" s="94"/>
      <c r="D31" s="94"/>
      <c r="E31" s="94"/>
      <c r="F31" s="94"/>
      <c r="G31" s="94"/>
      <c r="H31" s="94"/>
      <c r="I31" s="94"/>
      <c r="J31" s="15">
        <v>94365.83</v>
      </c>
      <c r="K31" s="15">
        <f>J31</f>
        <v>94365.83</v>
      </c>
      <c r="L31" s="15">
        <v>-57774.36</v>
      </c>
      <c r="M31" s="15">
        <f>L31</f>
        <v>-57774.36</v>
      </c>
      <c r="N31" s="15">
        <v>700000</v>
      </c>
      <c r="O31" s="15">
        <v>700639.49</v>
      </c>
      <c r="P31" s="15">
        <f>O31</f>
        <v>700639.49</v>
      </c>
      <c r="Q31" s="62">
        <v>700218.04</v>
      </c>
      <c r="R31" s="15">
        <f>Q31</f>
        <v>700218.04</v>
      </c>
      <c r="S31" s="15">
        <v>400639.49</v>
      </c>
      <c r="T31" s="62">
        <v>400639.49</v>
      </c>
      <c r="U31" s="62">
        <v>0.05</v>
      </c>
      <c r="V31" s="15">
        <v>0</v>
      </c>
      <c r="W31" s="62">
        <v>267810.50999999995</v>
      </c>
      <c r="X31" s="15">
        <f>W31+V31</f>
        <v>267810.50999999995</v>
      </c>
      <c r="Y31" s="15">
        <f t="shared" si="1"/>
        <v>-0.05</v>
      </c>
      <c r="Z31" s="15">
        <f t="shared" si="11"/>
        <v>-132828.98000000004</v>
      </c>
      <c r="AA31" s="15">
        <f t="shared" si="2"/>
        <v>66.845759513122374</v>
      </c>
      <c r="AB31" s="15" t="e">
        <f>X31-#REF!</f>
        <v>#REF!</v>
      </c>
      <c r="AC31" s="15" t="e">
        <f>IF(#REF!=0,0,X31/#REF!*100)</f>
        <v>#REF!</v>
      </c>
      <c r="AD31" s="15">
        <f t="shared" si="3"/>
        <v>-132828.98000000004</v>
      </c>
      <c r="AE31" s="15">
        <f t="shared" si="4"/>
        <v>66.845759513122374</v>
      </c>
      <c r="AF31" s="15">
        <f t="shared" si="5"/>
        <v>-432407.53000000009</v>
      </c>
      <c r="AG31" s="15">
        <f t="shared" si="6"/>
        <v>38.246730975397313</v>
      </c>
      <c r="AH31" s="15">
        <f t="shared" si="7"/>
        <v>325584.86999999994</v>
      </c>
      <c r="AI31" s="15">
        <f t="shared" si="8"/>
        <v>-463.54561089036724</v>
      </c>
      <c r="AJ31" s="50">
        <v>745000</v>
      </c>
    </row>
    <row r="32" spans="1:36" s="13" customFormat="1" ht="76.5" customHeight="1" x14ac:dyDescent="0.3">
      <c r="A32" s="12"/>
      <c r="B32" s="94" t="s">
        <v>13</v>
      </c>
      <c r="C32" s="94"/>
      <c r="D32" s="94"/>
      <c r="E32" s="94"/>
      <c r="F32" s="94"/>
      <c r="G32" s="94"/>
      <c r="H32" s="94"/>
      <c r="I32" s="94"/>
      <c r="J32" s="15">
        <f t="shared" ref="J32:N32" si="28">J33+J37</f>
        <v>26875602.490000002</v>
      </c>
      <c r="K32" s="15">
        <f t="shared" si="28"/>
        <v>26875602.490000002</v>
      </c>
      <c r="L32" s="15">
        <f t="shared" si="28"/>
        <v>10496131.460000001</v>
      </c>
      <c r="M32" s="15">
        <f t="shared" si="28"/>
        <v>10496131.460000001</v>
      </c>
      <c r="N32" s="15">
        <f t="shared" si="28"/>
        <v>29133952.98</v>
      </c>
      <c r="O32" s="15">
        <f>O33+O37</f>
        <v>30359839.810000002</v>
      </c>
      <c r="P32" s="15">
        <f t="shared" ref="P32:V32" si="29">P33+P37</f>
        <v>30359839.810000002</v>
      </c>
      <c r="Q32" s="15">
        <f t="shared" si="29"/>
        <v>26779228.350000001</v>
      </c>
      <c r="R32" s="15">
        <f>R33+R37</f>
        <v>26779228.350000001</v>
      </c>
      <c r="S32" s="15">
        <f t="shared" si="29"/>
        <v>25749476.949999999</v>
      </c>
      <c r="T32" s="15">
        <f t="shared" si="29"/>
        <v>25749476.949999999</v>
      </c>
      <c r="U32" s="62">
        <v>696693.6399999999</v>
      </c>
      <c r="V32" s="15">
        <f t="shared" si="29"/>
        <v>189414.62</v>
      </c>
      <c r="W32" s="62">
        <v>25421574.950000007</v>
      </c>
      <c r="X32" s="15">
        <f>X33+X37</f>
        <v>25610989.570000004</v>
      </c>
      <c r="Y32" s="15">
        <f t="shared" si="1"/>
        <v>-507279.0199999999</v>
      </c>
      <c r="Z32" s="15">
        <f t="shared" si="11"/>
        <v>-138487.37999999523</v>
      </c>
      <c r="AA32" s="15">
        <f t="shared" si="2"/>
        <v>99.462174007383112</v>
      </c>
      <c r="AB32" s="15" t="e">
        <f>X32-#REF!</f>
        <v>#REF!</v>
      </c>
      <c r="AC32" s="15" t="e">
        <f>IF(#REF!=0,0,X32/#REF!*100)</f>
        <v>#REF!</v>
      </c>
      <c r="AD32" s="15">
        <f t="shared" si="3"/>
        <v>-138487.37999999523</v>
      </c>
      <c r="AE32" s="15">
        <f t="shared" si="4"/>
        <v>99.462174007383112</v>
      </c>
      <c r="AF32" s="15">
        <f t="shared" si="5"/>
        <v>-1168238.7799999975</v>
      </c>
      <c r="AG32" s="15">
        <f t="shared" si="6"/>
        <v>95.637518883175744</v>
      </c>
      <c r="AH32" s="15">
        <f t="shared" si="7"/>
        <v>15114858.110000003</v>
      </c>
      <c r="AI32" s="15">
        <f t="shared" si="8"/>
        <v>244.00408538709368</v>
      </c>
      <c r="AJ32" s="50">
        <f t="shared" ref="AJ32" si="30">AJ33+AJ37</f>
        <v>25610989.570000004</v>
      </c>
    </row>
    <row r="33" spans="1:38" s="5" customFormat="1" ht="39" customHeight="1" x14ac:dyDescent="0.3">
      <c r="A33" s="8"/>
      <c r="B33" s="95" t="s">
        <v>70</v>
      </c>
      <c r="C33" s="95"/>
      <c r="D33" s="95"/>
      <c r="E33" s="95"/>
      <c r="F33" s="95"/>
      <c r="G33" s="95"/>
      <c r="H33" s="95"/>
      <c r="I33" s="95"/>
      <c r="J33" s="16">
        <v>25635946.170000002</v>
      </c>
      <c r="K33" s="16">
        <f>J33</f>
        <v>25635946.170000002</v>
      </c>
      <c r="L33" s="16">
        <v>9871683.9800000004</v>
      </c>
      <c r="M33" s="16">
        <f>L33</f>
        <v>9871683.9800000004</v>
      </c>
      <c r="N33" s="16">
        <v>29103618.59</v>
      </c>
      <c r="O33" s="16">
        <v>29972428.030000001</v>
      </c>
      <c r="P33" s="16">
        <f>P34+P35+P36</f>
        <v>29972428.030000001</v>
      </c>
      <c r="Q33" s="63">
        <f>Q34+Q35+Q36</f>
        <v>26467068.07</v>
      </c>
      <c r="R33" s="63">
        <f>R34+R35+R36</f>
        <v>26467068.07</v>
      </c>
      <c r="S33" s="16">
        <f t="shared" ref="S33:X33" si="31">S34+S35+S36</f>
        <v>25749476.949999999</v>
      </c>
      <c r="T33" s="63">
        <f t="shared" si="31"/>
        <v>25749476.949999999</v>
      </c>
      <c r="U33" s="63">
        <v>696693.6399999999</v>
      </c>
      <c r="V33" s="63">
        <f t="shared" si="31"/>
        <v>157699.13</v>
      </c>
      <c r="W33" s="63">
        <v>24954418.970000006</v>
      </c>
      <c r="X33" s="16">
        <f t="shared" si="31"/>
        <v>25112118.100000005</v>
      </c>
      <c r="Y33" s="16">
        <f t="shared" si="1"/>
        <v>-538994.50999999989</v>
      </c>
      <c r="Z33" s="15">
        <f>X33-S33</f>
        <v>-637358.84999999404</v>
      </c>
      <c r="AA33" s="15">
        <f>IF(S33=0,0,X33/S33*100)</f>
        <v>97.524769721584605</v>
      </c>
      <c r="AB33" s="16" t="e">
        <f>X33-#REF!</f>
        <v>#REF!</v>
      </c>
      <c r="AC33" s="15" t="e">
        <f>IF(#REF!=0,0,X33/#REF!*100)</f>
        <v>#REF!</v>
      </c>
      <c r="AD33" s="16">
        <f t="shared" si="3"/>
        <v>-637358.84999999404</v>
      </c>
      <c r="AE33" s="15">
        <f t="shared" si="4"/>
        <v>97.524769721584605</v>
      </c>
      <c r="AF33" s="16">
        <f t="shared" si="5"/>
        <v>-1354949.9699999951</v>
      </c>
      <c r="AG33" s="15">
        <f t="shared" si="6"/>
        <v>94.880619317498898</v>
      </c>
      <c r="AH33" s="15">
        <f t="shared" si="7"/>
        <v>15240434.120000005</v>
      </c>
      <c r="AI33" s="15">
        <f t="shared" si="8"/>
        <v>254.38535259918243</v>
      </c>
      <c r="AJ33" s="45">
        <f>X33</f>
        <v>25112118.100000005</v>
      </c>
    </row>
    <row r="34" spans="1:38" s="5" customFormat="1" ht="39" customHeight="1" x14ac:dyDescent="0.3">
      <c r="A34" s="8"/>
      <c r="B34" s="65"/>
      <c r="C34" s="65"/>
      <c r="D34" s="65"/>
      <c r="E34" s="65"/>
      <c r="F34" s="65"/>
      <c r="G34" s="65"/>
      <c r="H34" s="65"/>
      <c r="I34" s="67" t="s">
        <v>66</v>
      </c>
      <c r="J34" s="45"/>
      <c r="K34" s="45"/>
      <c r="L34" s="45"/>
      <c r="M34" s="45"/>
      <c r="N34" s="45"/>
      <c r="O34" s="45"/>
      <c r="P34" s="45">
        <v>523404.98</v>
      </c>
      <c r="Q34" s="45">
        <v>495379.88</v>
      </c>
      <c r="R34" s="45">
        <f>Q34</f>
        <v>495379.88</v>
      </c>
      <c r="S34" s="45">
        <v>350000</v>
      </c>
      <c r="T34" s="45">
        <v>350000</v>
      </c>
      <c r="U34" s="45">
        <v>22012.95</v>
      </c>
      <c r="V34" s="45">
        <v>14755</v>
      </c>
      <c r="W34" s="45">
        <v>554414.02999999991</v>
      </c>
      <c r="X34" s="45">
        <f t="shared" ref="X34:X36" si="32">W34+V34</f>
        <v>569169.02999999991</v>
      </c>
      <c r="Y34" s="45">
        <f t="shared" si="1"/>
        <v>-7257.9500000000007</v>
      </c>
      <c r="Z34" s="50">
        <f t="shared" ref="Z34:Z36" si="33">X34-S34</f>
        <v>219169.02999999991</v>
      </c>
      <c r="AA34" s="50">
        <f t="shared" ref="AA34:AA36" si="34">IF(S34=0,0,X34/S34*100)</f>
        <v>162.61972285714285</v>
      </c>
      <c r="AB34" s="45"/>
      <c r="AC34" s="50"/>
      <c r="AD34" s="45">
        <f t="shared" si="3"/>
        <v>219169.02999999991</v>
      </c>
      <c r="AE34" s="50">
        <f t="shared" si="4"/>
        <v>162.61972285714285</v>
      </c>
      <c r="AF34" s="45">
        <f t="shared" si="5"/>
        <v>73789.149999999907</v>
      </c>
      <c r="AG34" s="50">
        <f>IF(R34=0,0,X34/R34*100)</f>
        <v>114.89546769642722</v>
      </c>
      <c r="AH34" s="62"/>
      <c r="AI34" s="62"/>
      <c r="AJ34" s="45"/>
    </row>
    <row r="35" spans="1:38" s="5" customFormat="1" ht="39" customHeight="1" x14ac:dyDescent="0.3">
      <c r="A35" s="8"/>
      <c r="B35" s="65"/>
      <c r="C35" s="65"/>
      <c r="D35" s="65"/>
      <c r="E35" s="65"/>
      <c r="F35" s="65"/>
      <c r="G35" s="65"/>
      <c r="H35" s="65"/>
      <c r="I35" s="67" t="s">
        <v>67</v>
      </c>
      <c r="J35" s="45"/>
      <c r="K35" s="45"/>
      <c r="L35" s="45"/>
      <c r="M35" s="45"/>
      <c r="N35" s="45"/>
      <c r="O35" s="45"/>
      <c r="P35" s="45">
        <v>29449023.050000001</v>
      </c>
      <c r="Q35" s="45">
        <v>25971688.190000001</v>
      </c>
      <c r="R35" s="45">
        <f>Q35</f>
        <v>25971688.190000001</v>
      </c>
      <c r="S35" s="45">
        <v>25399476.949999999</v>
      </c>
      <c r="T35" s="45">
        <v>25399476.949999999</v>
      </c>
      <c r="U35" s="45">
        <v>674080.69</v>
      </c>
      <c r="V35" s="45">
        <v>142344.13</v>
      </c>
      <c r="W35" s="45">
        <v>24357672.180000003</v>
      </c>
      <c r="X35" s="45">
        <f t="shared" si="32"/>
        <v>24500016.310000002</v>
      </c>
      <c r="Y35" s="45">
        <f t="shared" si="1"/>
        <v>-531736.55999999994</v>
      </c>
      <c r="Z35" s="50">
        <f t="shared" si="33"/>
        <v>-899460.63999999687</v>
      </c>
      <c r="AA35" s="50">
        <f t="shared" si="34"/>
        <v>96.458743454557649</v>
      </c>
      <c r="AB35" s="45"/>
      <c r="AC35" s="50"/>
      <c r="AD35" s="45">
        <f t="shared" si="3"/>
        <v>-899460.63999999687</v>
      </c>
      <c r="AE35" s="50">
        <f t="shared" si="4"/>
        <v>96.458743454557649</v>
      </c>
      <c r="AF35" s="45">
        <f t="shared" si="5"/>
        <v>-1471671.879999999</v>
      </c>
      <c r="AG35" s="50">
        <f t="shared" si="6"/>
        <v>94.333553255245675</v>
      </c>
      <c r="AH35" s="62"/>
      <c r="AI35" s="62"/>
      <c r="AJ35" s="45"/>
    </row>
    <row r="36" spans="1:38" s="5" customFormat="1" ht="39" customHeight="1" x14ac:dyDescent="0.3">
      <c r="A36" s="8"/>
      <c r="B36" s="65"/>
      <c r="C36" s="65"/>
      <c r="D36" s="65"/>
      <c r="E36" s="65"/>
      <c r="F36" s="65"/>
      <c r="G36" s="65"/>
      <c r="H36" s="65"/>
      <c r="I36" s="67" t="s">
        <v>68</v>
      </c>
      <c r="J36" s="45"/>
      <c r="K36" s="45"/>
      <c r="L36" s="45"/>
      <c r="M36" s="45"/>
      <c r="N36" s="45"/>
      <c r="O36" s="45"/>
      <c r="P36" s="45">
        <v>0</v>
      </c>
      <c r="Q36" s="45">
        <v>0</v>
      </c>
      <c r="R36" s="45">
        <f>Q36</f>
        <v>0</v>
      </c>
      <c r="S36" s="45">
        <v>0</v>
      </c>
      <c r="T36" s="45">
        <v>0</v>
      </c>
      <c r="U36" s="45">
        <v>600</v>
      </c>
      <c r="V36" s="45">
        <v>600</v>
      </c>
      <c r="W36" s="45">
        <v>42332.76</v>
      </c>
      <c r="X36" s="45">
        <f t="shared" si="32"/>
        <v>42932.76</v>
      </c>
      <c r="Y36" s="45">
        <f t="shared" si="1"/>
        <v>0</v>
      </c>
      <c r="Z36" s="50">
        <f t="shared" si="33"/>
        <v>42932.76</v>
      </c>
      <c r="AA36" s="50">
        <f t="shared" si="34"/>
        <v>0</v>
      </c>
      <c r="AB36" s="45"/>
      <c r="AC36" s="50"/>
      <c r="AD36" s="45">
        <f t="shared" si="3"/>
        <v>42932.76</v>
      </c>
      <c r="AE36" s="50">
        <f t="shared" si="4"/>
        <v>0</v>
      </c>
      <c r="AF36" s="45">
        <f t="shared" si="5"/>
        <v>42932.76</v>
      </c>
      <c r="AG36" s="50">
        <f t="shared" si="6"/>
        <v>0</v>
      </c>
      <c r="AH36" s="62"/>
      <c r="AI36" s="62"/>
      <c r="AJ36" s="45"/>
    </row>
    <row r="37" spans="1:38" s="5" customFormat="1" ht="42" customHeight="1" x14ac:dyDescent="0.3">
      <c r="A37" s="8"/>
      <c r="B37" s="95" t="s">
        <v>12</v>
      </c>
      <c r="C37" s="95"/>
      <c r="D37" s="95"/>
      <c r="E37" s="95"/>
      <c r="F37" s="95"/>
      <c r="G37" s="95"/>
      <c r="H37" s="95"/>
      <c r="I37" s="95"/>
      <c r="J37" s="16">
        <v>1239656.32</v>
      </c>
      <c r="K37" s="16">
        <f>J37</f>
        <v>1239656.32</v>
      </c>
      <c r="L37" s="16">
        <v>624447.48</v>
      </c>
      <c r="M37" s="16">
        <f>L37</f>
        <v>624447.48</v>
      </c>
      <c r="N37" s="16">
        <v>30334.39</v>
      </c>
      <c r="O37" s="16">
        <v>387411.78</v>
      </c>
      <c r="P37" s="16">
        <f>O37</f>
        <v>387411.78</v>
      </c>
      <c r="Q37" s="63">
        <v>312160.28000000003</v>
      </c>
      <c r="R37" s="16">
        <f>Q37</f>
        <v>312160.28000000003</v>
      </c>
      <c r="S37" s="16">
        <v>0</v>
      </c>
      <c r="T37" s="16">
        <v>0</v>
      </c>
      <c r="U37" s="63">
        <v>0</v>
      </c>
      <c r="V37" s="63">
        <v>31715.49</v>
      </c>
      <c r="W37" s="63">
        <v>467155.98</v>
      </c>
      <c r="X37" s="16">
        <f>W37+V37</f>
        <v>498871.47</v>
      </c>
      <c r="Y37" s="16">
        <f t="shared" si="1"/>
        <v>31715.49</v>
      </c>
      <c r="Z37" s="15">
        <f t="shared" si="11"/>
        <v>498871.47</v>
      </c>
      <c r="AA37" s="15">
        <f t="shared" si="2"/>
        <v>0</v>
      </c>
      <c r="AB37" s="16" t="e">
        <f>X37-#REF!</f>
        <v>#REF!</v>
      </c>
      <c r="AC37" s="15" t="e">
        <f>IF(#REF!=0,0,X37/#REF!*100)</f>
        <v>#REF!</v>
      </c>
      <c r="AD37" s="16">
        <f t="shared" si="3"/>
        <v>498871.47</v>
      </c>
      <c r="AE37" s="15">
        <f t="shared" si="4"/>
        <v>0</v>
      </c>
      <c r="AF37" s="16">
        <f t="shared" si="5"/>
        <v>186711.18999999994</v>
      </c>
      <c r="AG37" s="15">
        <f t="shared" si="6"/>
        <v>159.81260332031991</v>
      </c>
      <c r="AH37" s="15">
        <f t="shared" si="7"/>
        <v>-125576.01000000001</v>
      </c>
      <c r="AI37" s="15">
        <f t="shared" si="8"/>
        <v>79.890060570025838</v>
      </c>
      <c r="AJ37" s="45">
        <f>X37</f>
        <v>498871.47</v>
      </c>
    </row>
    <row r="38" spans="1:38" s="13" customFormat="1" ht="60" customHeight="1" x14ac:dyDescent="0.3">
      <c r="A38" s="12"/>
      <c r="B38" s="94" t="s">
        <v>11</v>
      </c>
      <c r="C38" s="94"/>
      <c r="D38" s="94"/>
      <c r="E38" s="94"/>
      <c r="F38" s="94"/>
      <c r="G38" s="94"/>
      <c r="H38" s="94"/>
      <c r="I38" s="94"/>
      <c r="J38" s="15">
        <f t="shared" ref="J38:X38" si="35">J39+J40</f>
        <v>4290634.29</v>
      </c>
      <c r="K38" s="15">
        <f t="shared" si="35"/>
        <v>4290634.29</v>
      </c>
      <c r="L38" s="15">
        <f t="shared" si="35"/>
        <v>3198289.13</v>
      </c>
      <c r="M38" s="15">
        <f t="shared" si="35"/>
        <v>3198289.13</v>
      </c>
      <c r="N38" s="15">
        <f t="shared" si="35"/>
        <v>3516712.9</v>
      </c>
      <c r="O38" s="15">
        <f t="shared" si="35"/>
        <v>4112775.06</v>
      </c>
      <c r="P38" s="15">
        <f t="shared" si="35"/>
        <v>4112775.06</v>
      </c>
      <c r="Q38" s="15">
        <f t="shared" si="35"/>
        <v>4048938.28</v>
      </c>
      <c r="R38" s="15">
        <f t="shared" si="35"/>
        <v>4048938.28</v>
      </c>
      <c r="S38" s="15">
        <f t="shared" si="35"/>
        <v>3873443.1</v>
      </c>
      <c r="T38" s="15">
        <f t="shared" si="35"/>
        <v>3873443.1</v>
      </c>
      <c r="U38" s="62">
        <v>11475</v>
      </c>
      <c r="V38" s="15">
        <f t="shared" si="35"/>
        <v>0</v>
      </c>
      <c r="W38" s="62">
        <v>5069294.0600000005</v>
      </c>
      <c r="X38" s="15">
        <f t="shared" si="35"/>
        <v>5069294.0600000005</v>
      </c>
      <c r="Y38" s="15">
        <f t="shared" si="1"/>
        <v>-11475</v>
      </c>
      <c r="Z38" s="15">
        <f t="shared" si="11"/>
        <v>1195850.9600000004</v>
      </c>
      <c r="AA38" s="15">
        <f t="shared" si="2"/>
        <v>130.87307413912961</v>
      </c>
      <c r="AB38" s="15" t="e">
        <f>X38-#REF!</f>
        <v>#REF!</v>
      </c>
      <c r="AC38" s="15" t="e">
        <f>IF(#REF!=0,0,X38/#REF!*100)</f>
        <v>#REF!</v>
      </c>
      <c r="AD38" s="15">
        <f t="shared" si="3"/>
        <v>1195850.9600000004</v>
      </c>
      <c r="AE38" s="15">
        <f t="shared" si="4"/>
        <v>130.87307413912961</v>
      </c>
      <c r="AF38" s="15">
        <f t="shared" si="5"/>
        <v>1020355.7800000007</v>
      </c>
      <c r="AG38" s="15">
        <f t="shared" si="6"/>
        <v>125.20057628539601</v>
      </c>
      <c r="AH38" s="15">
        <f t="shared" si="7"/>
        <v>1871004.9300000006</v>
      </c>
      <c r="AI38" s="15">
        <f t="shared" si="8"/>
        <v>158.5001810014594</v>
      </c>
      <c r="AJ38" s="50">
        <f t="shared" ref="AJ38" si="36">AJ39+AJ40</f>
        <v>5069294.0600000005</v>
      </c>
    </row>
    <row r="39" spans="1:38" s="5" customFormat="1" ht="76.5" customHeight="1" x14ac:dyDescent="0.3">
      <c r="A39" s="8"/>
      <c r="B39" s="95" t="s">
        <v>39</v>
      </c>
      <c r="C39" s="95"/>
      <c r="D39" s="95"/>
      <c r="E39" s="95"/>
      <c r="F39" s="95"/>
      <c r="G39" s="95"/>
      <c r="H39" s="95"/>
      <c r="I39" s="95"/>
      <c r="J39" s="16">
        <v>163530</v>
      </c>
      <c r="K39" s="16">
        <f t="shared" ref="K39:K42" si="37">J39</f>
        <v>163530</v>
      </c>
      <c r="L39" s="16">
        <v>0</v>
      </c>
      <c r="M39" s="16">
        <f t="shared" ref="M39:M42" si="38">L39</f>
        <v>0</v>
      </c>
      <c r="N39" s="16">
        <v>762433</v>
      </c>
      <c r="O39" s="16">
        <v>763713</v>
      </c>
      <c r="P39" s="16">
        <f t="shared" ref="P39:P42" si="39">O39</f>
        <v>763713</v>
      </c>
      <c r="Q39" s="63">
        <v>762433</v>
      </c>
      <c r="R39" s="16">
        <f t="shared" ref="R39:R41" si="40">Q39</f>
        <v>762433</v>
      </c>
      <c r="S39" s="16">
        <v>2100</v>
      </c>
      <c r="T39" s="63">
        <v>2100</v>
      </c>
      <c r="U39" s="63">
        <v>11475</v>
      </c>
      <c r="V39" s="16">
        <v>0</v>
      </c>
      <c r="W39" s="63">
        <v>13575</v>
      </c>
      <c r="X39" s="16">
        <f t="shared" ref="X39:X40" si="41">W39+V39</f>
        <v>13575</v>
      </c>
      <c r="Y39" s="16">
        <f t="shared" si="1"/>
        <v>-11475</v>
      </c>
      <c r="Z39" s="15">
        <f t="shared" si="11"/>
        <v>11475</v>
      </c>
      <c r="AA39" s="15">
        <f t="shared" si="2"/>
        <v>646.42857142857144</v>
      </c>
      <c r="AB39" s="16" t="e">
        <f>X39-#REF!</f>
        <v>#REF!</v>
      </c>
      <c r="AC39" s="15" t="e">
        <f>IF(#REF!=0,0,X39/#REF!*100)</f>
        <v>#REF!</v>
      </c>
      <c r="AD39" s="16">
        <f t="shared" si="3"/>
        <v>11475</v>
      </c>
      <c r="AE39" s="15">
        <f t="shared" si="4"/>
        <v>646.42857142857144</v>
      </c>
      <c r="AF39" s="16">
        <f t="shared" si="5"/>
        <v>-748858</v>
      </c>
      <c r="AG39" s="15">
        <f t="shared" si="6"/>
        <v>1.7804843179663001</v>
      </c>
      <c r="AH39" s="15">
        <f t="shared" si="7"/>
        <v>13575</v>
      </c>
      <c r="AI39" s="15">
        <f t="shared" si="8"/>
        <v>0</v>
      </c>
      <c r="AJ39" s="45">
        <f>X39</f>
        <v>13575</v>
      </c>
    </row>
    <row r="40" spans="1:38" s="5" customFormat="1" ht="77.25" customHeight="1" x14ac:dyDescent="0.3">
      <c r="A40" s="8"/>
      <c r="B40" s="95" t="s">
        <v>10</v>
      </c>
      <c r="C40" s="95"/>
      <c r="D40" s="95"/>
      <c r="E40" s="95"/>
      <c r="F40" s="95"/>
      <c r="G40" s="95"/>
      <c r="H40" s="95"/>
      <c r="I40" s="95"/>
      <c r="J40" s="16">
        <v>4127104.29</v>
      </c>
      <c r="K40" s="16">
        <f t="shared" si="37"/>
        <v>4127104.29</v>
      </c>
      <c r="L40" s="16">
        <v>3198289.13</v>
      </c>
      <c r="M40" s="16">
        <f t="shared" si="38"/>
        <v>3198289.13</v>
      </c>
      <c r="N40" s="16">
        <v>2754279.9</v>
      </c>
      <c r="O40" s="16">
        <v>3349062.06</v>
      </c>
      <c r="P40" s="16">
        <f t="shared" si="39"/>
        <v>3349062.06</v>
      </c>
      <c r="Q40" s="63">
        <v>3286505.28</v>
      </c>
      <c r="R40" s="16">
        <f t="shared" si="40"/>
        <v>3286505.28</v>
      </c>
      <c r="S40" s="16">
        <v>3871343.1</v>
      </c>
      <c r="T40" s="63">
        <v>3871343.1</v>
      </c>
      <c r="U40" s="63">
        <v>0</v>
      </c>
      <c r="V40" s="16">
        <v>0</v>
      </c>
      <c r="W40" s="63">
        <v>5055719.0600000005</v>
      </c>
      <c r="X40" s="16">
        <f t="shared" si="41"/>
        <v>5055719.0600000005</v>
      </c>
      <c r="Y40" s="16">
        <f t="shared" si="1"/>
        <v>0</v>
      </c>
      <c r="Z40" s="15">
        <f t="shared" si="11"/>
        <v>1184375.9600000004</v>
      </c>
      <c r="AA40" s="15">
        <f t="shared" si="2"/>
        <v>130.59341239994978</v>
      </c>
      <c r="AB40" s="16" t="e">
        <f>X40-#REF!</f>
        <v>#REF!</v>
      </c>
      <c r="AC40" s="15" t="e">
        <f>IF(#REF!=0,0,X40/#REF!*100)</f>
        <v>#REF!</v>
      </c>
      <c r="AD40" s="16">
        <f t="shared" si="3"/>
        <v>1184375.9600000004</v>
      </c>
      <c r="AE40" s="15">
        <f t="shared" si="4"/>
        <v>130.59341239994978</v>
      </c>
      <c r="AF40" s="16">
        <f t="shared" si="5"/>
        <v>1769213.7800000007</v>
      </c>
      <c r="AG40" s="15">
        <f t="shared" si="6"/>
        <v>153.83267724432199</v>
      </c>
      <c r="AH40" s="15">
        <f t="shared" si="7"/>
        <v>1857429.9300000006</v>
      </c>
      <c r="AI40" s="15">
        <f t="shared" si="8"/>
        <v>158.07573532290374</v>
      </c>
      <c r="AJ40" s="45">
        <f>X40</f>
        <v>5055719.0600000005</v>
      </c>
    </row>
    <row r="41" spans="1:38" s="13" customFormat="1" ht="39.75" customHeight="1" x14ac:dyDescent="0.3">
      <c r="A41" s="12"/>
      <c r="B41" s="94" t="s">
        <v>9</v>
      </c>
      <c r="C41" s="94"/>
      <c r="D41" s="94"/>
      <c r="E41" s="94"/>
      <c r="F41" s="94"/>
      <c r="G41" s="94"/>
      <c r="H41" s="94"/>
      <c r="I41" s="94"/>
      <c r="J41" s="15">
        <v>2338187.02</v>
      </c>
      <c r="K41" s="15">
        <f t="shared" si="37"/>
        <v>2338187.02</v>
      </c>
      <c r="L41" s="15">
        <v>974257.27</v>
      </c>
      <c r="M41" s="15">
        <f t="shared" si="38"/>
        <v>974257.27</v>
      </c>
      <c r="N41" s="15">
        <v>2799320.03</v>
      </c>
      <c r="O41" s="15">
        <v>3055345.14</v>
      </c>
      <c r="P41" s="15">
        <f t="shared" si="39"/>
        <v>3055345.14</v>
      </c>
      <c r="Q41" s="62">
        <v>2392862.27</v>
      </c>
      <c r="R41" s="15">
        <f t="shared" si="40"/>
        <v>2392862.27</v>
      </c>
      <c r="S41" s="15">
        <v>1275303.8600000001</v>
      </c>
      <c r="T41" s="62">
        <v>1275303.8600000001</v>
      </c>
      <c r="U41" s="62">
        <v>6465.47</v>
      </c>
      <c r="V41" s="62">
        <v>26142.560000000001</v>
      </c>
      <c r="W41" s="62">
        <v>3526667.2000000007</v>
      </c>
      <c r="X41" s="15">
        <f>W41+V41</f>
        <v>3552809.7600000007</v>
      </c>
      <c r="Y41" s="15">
        <f t="shared" si="1"/>
        <v>19677.09</v>
      </c>
      <c r="Z41" s="15">
        <f t="shared" si="11"/>
        <v>2277505.9000000004</v>
      </c>
      <c r="AA41" s="15">
        <f t="shared" si="2"/>
        <v>278.58535298403319</v>
      </c>
      <c r="AB41" s="15" t="e">
        <f>X41-#REF!</f>
        <v>#REF!</v>
      </c>
      <c r="AC41" s="15" t="e">
        <f>IF(#REF!=0,0,X41/#REF!*100)</f>
        <v>#REF!</v>
      </c>
      <c r="AD41" s="15">
        <f t="shared" si="3"/>
        <v>2277505.9000000004</v>
      </c>
      <c r="AE41" s="15">
        <f t="shared" si="4"/>
        <v>278.58535298403319</v>
      </c>
      <c r="AF41" s="15">
        <f t="shared" si="5"/>
        <v>1159947.4900000007</v>
      </c>
      <c r="AG41" s="15">
        <f t="shared" si="6"/>
        <v>148.47531362513399</v>
      </c>
      <c r="AH41" s="15">
        <f t="shared" si="7"/>
        <v>2578552.4900000007</v>
      </c>
      <c r="AI41" s="15">
        <f t="shared" si="8"/>
        <v>364.66853975849733</v>
      </c>
      <c r="AJ41" s="50">
        <f>X41</f>
        <v>3552809.7600000007</v>
      </c>
    </row>
    <row r="42" spans="1:38" s="26" customFormat="1" ht="30" customHeight="1" x14ac:dyDescent="0.3">
      <c r="A42" s="23"/>
      <c r="B42" s="24"/>
      <c r="C42" s="24"/>
      <c r="D42" s="24"/>
      <c r="E42" s="24"/>
      <c r="F42" s="24"/>
      <c r="G42" s="24"/>
      <c r="H42" s="24"/>
      <c r="I42" s="25" t="s">
        <v>48</v>
      </c>
      <c r="J42" s="20">
        <v>256536.06</v>
      </c>
      <c r="K42" s="20">
        <f t="shared" si="37"/>
        <v>256536.06</v>
      </c>
      <c r="L42" s="20">
        <v>109317.03</v>
      </c>
      <c r="M42" s="20">
        <f t="shared" si="38"/>
        <v>109317.03</v>
      </c>
      <c r="N42" s="20">
        <v>210726.7</v>
      </c>
      <c r="O42" s="31">
        <f>221100.64+0.02+606.42</f>
        <v>221707.08000000002</v>
      </c>
      <c r="P42" s="20">
        <f t="shared" si="39"/>
        <v>221707.08000000002</v>
      </c>
      <c r="Q42" s="20">
        <v>197981.62</v>
      </c>
      <c r="R42" s="20">
        <f>Q42</f>
        <v>197981.62</v>
      </c>
      <c r="S42" s="31">
        <v>315519</v>
      </c>
      <c r="T42" s="31">
        <v>315519</v>
      </c>
      <c r="U42" s="64">
        <v>798.78</v>
      </c>
      <c r="V42" s="64">
        <f>13776.34+35.43</f>
        <v>13811.77</v>
      </c>
      <c r="W42" s="64">
        <v>262865.76</v>
      </c>
      <c r="X42" s="31">
        <f>W42+V42</f>
        <v>276677.53000000003</v>
      </c>
      <c r="Y42" s="20">
        <f t="shared" si="1"/>
        <v>13012.99</v>
      </c>
      <c r="Z42" s="15">
        <f t="shared" si="11"/>
        <v>-38841.469999999972</v>
      </c>
      <c r="AA42" s="15">
        <f t="shared" si="2"/>
        <v>87.689657358193969</v>
      </c>
      <c r="AB42" s="16" t="e">
        <f>X42-#REF!</f>
        <v>#REF!</v>
      </c>
      <c r="AC42" s="15" t="e">
        <f>IF(#REF!=0,0,X42/#REF!*100)</f>
        <v>#REF!</v>
      </c>
      <c r="AD42" s="16">
        <f t="shared" si="3"/>
        <v>-38841.469999999972</v>
      </c>
      <c r="AE42" s="15">
        <f t="shared" si="4"/>
        <v>87.689657358193969</v>
      </c>
      <c r="AF42" s="16">
        <f t="shared" si="5"/>
        <v>78695.910000000033</v>
      </c>
      <c r="AG42" s="15">
        <f t="shared" si="6"/>
        <v>139.74909893150689</v>
      </c>
      <c r="AH42" s="15">
        <f t="shared" si="7"/>
        <v>167360.50000000003</v>
      </c>
      <c r="AI42" s="15">
        <f t="shared" si="8"/>
        <v>253.0964571576817</v>
      </c>
      <c r="AJ42" s="45">
        <f>X42</f>
        <v>276677.53000000003</v>
      </c>
    </row>
    <row r="43" spans="1:38" s="13" customFormat="1" ht="36.75" customHeight="1" x14ac:dyDescent="0.3">
      <c r="A43" s="12"/>
      <c r="B43" s="94" t="s">
        <v>7</v>
      </c>
      <c r="C43" s="94"/>
      <c r="D43" s="94"/>
      <c r="E43" s="94"/>
      <c r="F43" s="94"/>
      <c r="G43" s="94"/>
      <c r="H43" s="94"/>
      <c r="I43" s="94"/>
      <c r="J43" s="15">
        <f t="shared" ref="J43:V43" si="42">J44+J45</f>
        <v>1294662.3799999999</v>
      </c>
      <c r="K43" s="15">
        <f t="shared" si="42"/>
        <v>3582545.8899999997</v>
      </c>
      <c r="L43" s="15">
        <f t="shared" si="42"/>
        <v>389278.05</v>
      </c>
      <c r="M43" s="15">
        <f t="shared" si="42"/>
        <v>2669161.5599999996</v>
      </c>
      <c r="N43" s="15">
        <f t="shared" si="42"/>
        <v>2895802</v>
      </c>
      <c r="O43" s="15">
        <f t="shared" si="42"/>
        <v>4075696.4</v>
      </c>
      <c r="P43" s="15">
        <f t="shared" si="42"/>
        <v>4075696.4</v>
      </c>
      <c r="Q43" s="15">
        <f>Q44+Q45</f>
        <v>3953099.88</v>
      </c>
      <c r="R43" s="15">
        <f t="shared" ref="R43" si="43">R44+R45</f>
        <v>3953099.88</v>
      </c>
      <c r="S43" s="15">
        <f t="shared" si="42"/>
        <v>2287883.5099999998</v>
      </c>
      <c r="T43" s="15">
        <f t="shared" si="42"/>
        <v>2287883.5099999998</v>
      </c>
      <c r="U43" s="62">
        <v>-26065.67</v>
      </c>
      <c r="V43" s="15">
        <f t="shared" si="42"/>
        <v>49977.83</v>
      </c>
      <c r="W43" s="62">
        <v>2420417.2699999996</v>
      </c>
      <c r="X43" s="15">
        <f>X44+X45</f>
        <v>2470395.0999999996</v>
      </c>
      <c r="Y43" s="15">
        <f t="shared" si="1"/>
        <v>76043.5</v>
      </c>
      <c r="Z43" s="15">
        <f t="shared" si="11"/>
        <v>182511.58999999985</v>
      </c>
      <c r="AA43" s="15">
        <f t="shared" si="2"/>
        <v>107.9773113098752</v>
      </c>
      <c r="AB43" s="15" t="e">
        <f>X43-#REF!</f>
        <v>#REF!</v>
      </c>
      <c r="AC43" s="15" t="e">
        <f>IF(#REF!=0,0,X43/#REF!*100)</f>
        <v>#REF!</v>
      </c>
      <c r="AD43" s="15">
        <f t="shared" si="3"/>
        <v>182511.58999999985</v>
      </c>
      <c r="AE43" s="15">
        <f t="shared" si="4"/>
        <v>107.9773113098752</v>
      </c>
      <c r="AF43" s="15">
        <f t="shared" si="5"/>
        <v>-1482704.7800000003</v>
      </c>
      <c r="AG43" s="15">
        <f t="shared" si="6"/>
        <v>62.492605170401106</v>
      </c>
      <c r="AH43" s="15">
        <f t="shared" si="7"/>
        <v>-198766.45999999996</v>
      </c>
      <c r="AI43" s="15">
        <f t="shared" si="8"/>
        <v>92.553224841137009</v>
      </c>
      <c r="AJ43" s="50">
        <f t="shared" ref="AJ43" si="44">AJ44+AJ45</f>
        <v>4546063.59</v>
      </c>
    </row>
    <row r="44" spans="1:38" s="5" customFormat="1" ht="45" customHeight="1" x14ac:dyDescent="0.3">
      <c r="A44" s="8"/>
      <c r="B44" s="56"/>
      <c r="C44" s="56"/>
      <c r="D44" s="56"/>
      <c r="E44" s="56"/>
      <c r="F44" s="56"/>
      <c r="G44" s="56"/>
      <c r="H44" s="56"/>
      <c r="I44" s="56" t="s">
        <v>52</v>
      </c>
      <c r="J44" s="16">
        <v>1294662.3799999999</v>
      </c>
      <c r="K44" s="16">
        <f>J44</f>
        <v>1294662.3799999999</v>
      </c>
      <c r="L44" s="16">
        <v>389278.05</v>
      </c>
      <c r="M44" s="16">
        <f>L44</f>
        <v>389278.05</v>
      </c>
      <c r="N44" s="16">
        <v>0</v>
      </c>
      <c r="O44" s="16">
        <v>1151029.3999999999</v>
      </c>
      <c r="P44" s="16">
        <f>O44</f>
        <v>1151029.3999999999</v>
      </c>
      <c r="Q44" s="63">
        <v>995351.88</v>
      </c>
      <c r="R44" s="16">
        <f>Q44</f>
        <v>995351.88</v>
      </c>
      <c r="S44" s="16">
        <v>0</v>
      </c>
      <c r="T44" s="16">
        <v>0</v>
      </c>
      <c r="U44" s="63">
        <v>-26065.67</v>
      </c>
      <c r="V44" s="63">
        <v>49977.83</v>
      </c>
      <c r="W44" s="63">
        <v>140533.76000000001</v>
      </c>
      <c r="X44" s="16">
        <f>W44+V44</f>
        <v>190511.59000000003</v>
      </c>
      <c r="Y44" s="20">
        <f t="shared" si="1"/>
        <v>76043.5</v>
      </c>
      <c r="Z44" s="15">
        <f t="shared" si="11"/>
        <v>190511.59000000003</v>
      </c>
      <c r="AA44" s="15">
        <f t="shared" si="2"/>
        <v>0</v>
      </c>
      <c r="AB44" s="16" t="e">
        <f>X44-#REF!</f>
        <v>#REF!</v>
      </c>
      <c r="AC44" s="15" t="e">
        <f>IF(#REF!=0,0,X44/#REF!*100)</f>
        <v>#REF!</v>
      </c>
      <c r="AD44" s="15">
        <f t="shared" si="3"/>
        <v>190511.59000000003</v>
      </c>
      <c r="AE44" s="15">
        <f t="shared" si="4"/>
        <v>0</v>
      </c>
      <c r="AF44" s="16">
        <f t="shared" si="5"/>
        <v>-804840.29</v>
      </c>
      <c r="AG44" s="15">
        <f t="shared" si="6"/>
        <v>19.140124595936868</v>
      </c>
      <c r="AH44" s="15">
        <f t="shared" si="7"/>
        <v>-198766.45999999996</v>
      </c>
      <c r="AI44" s="15">
        <f t="shared" si="8"/>
        <v>48.939720593031133</v>
      </c>
      <c r="AJ44" s="45">
        <f>X44</f>
        <v>190511.59000000003</v>
      </c>
    </row>
    <row r="45" spans="1:38" s="5" customFormat="1" ht="28.5" customHeight="1" x14ac:dyDescent="0.3">
      <c r="A45" s="8"/>
      <c r="B45" s="56"/>
      <c r="C45" s="56"/>
      <c r="D45" s="56"/>
      <c r="E45" s="56"/>
      <c r="F45" s="56"/>
      <c r="G45" s="56"/>
      <c r="H45" s="56"/>
      <c r="I45" s="56" t="s">
        <v>51</v>
      </c>
      <c r="J45" s="16">
        <v>0</v>
      </c>
      <c r="K45" s="30">
        <f>S45</f>
        <v>2287883.5099999998</v>
      </c>
      <c r="L45" s="16">
        <v>0</v>
      </c>
      <c r="M45" s="54">
        <f>X45</f>
        <v>2279883.5099999998</v>
      </c>
      <c r="N45" s="16">
        <v>2895802</v>
      </c>
      <c r="O45" s="16">
        <v>2924667</v>
      </c>
      <c r="P45" s="16">
        <f>O45</f>
        <v>2924667</v>
      </c>
      <c r="Q45" s="63">
        <v>2957748</v>
      </c>
      <c r="R45" s="16">
        <f>Q45</f>
        <v>2957748</v>
      </c>
      <c r="S45" s="16">
        <v>2287883.5099999998</v>
      </c>
      <c r="T45" s="63">
        <v>2287883.5099999998</v>
      </c>
      <c r="U45" s="63">
        <v>0</v>
      </c>
      <c r="V45" s="16">
        <v>0</v>
      </c>
      <c r="W45" s="63">
        <v>2279883.5099999998</v>
      </c>
      <c r="X45" s="16">
        <f>W45+V45</f>
        <v>2279883.5099999998</v>
      </c>
      <c r="Y45" s="20">
        <f t="shared" si="1"/>
        <v>0</v>
      </c>
      <c r="Z45" s="15">
        <f t="shared" si="11"/>
        <v>-8000</v>
      </c>
      <c r="AA45" s="15">
        <f t="shared" si="2"/>
        <v>99.650331847533607</v>
      </c>
      <c r="AB45" s="16" t="e">
        <f>X45-#REF!</f>
        <v>#REF!</v>
      </c>
      <c r="AC45" s="15" t="e">
        <f>IF(#REF!=0,0,X45/#REF!*100)</f>
        <v>#REF!</v>
      </c>
      <c r="AD45" s="15">
        <f t="shared" si="3"/>
        <v>-8000</v>
      </c>
      <c r="AE45" s="15">
        <f t="shared" si="4"/>
        <v>99.650331847533607</v>
      </c>
      <c r="AF45" s="16">
        <f t="shared" si="5"/>
        <v>-677864.49000000022</v>
      </c>
      <c r="AG45" s="15">
        <f t="shared" si="6"/>
        <v>77.081736172249961</v>
      </c>
      <c r="AH45" s="15">
        <f t="shared" si="7"/>
        <v>0</v>
      </c>
      <c r="AI45" s="15">
        <f t="shared" si="8"/>
        <v>100</v>
      </c>
      <c r="AJ45" s="45">
        <f>5544443-1188891</f>
        <v>4355552</v>
      </c>
    </row>
    <row r="46" spans="1:38" s="13" customFormat="1" ht="36.75" customHeight="1" x14ac:dyDescent="0.3">
      <c r="A46" s="12"/>
      <c r="B46" s="94" t="s">
        <v>1</v>
      </c>
      <c r="C46" s="94"/>
      <c r="D46" s="94"/>
      <c r="E46" s="94"/>
      <c r="F46" s="94"/>
      <c r="G46" s="94"/>
      <c r="H46" s="94"/>
      <c r="I46" s="94"/>
      <c r="J46" s="15">
        <f t="shared" ref="J46:T46" si="45">J47+J48+J49+J50+J51+J53+J54</f>
        <v>1731743649.9200001</v>
      </c>
      <c r="K46" s="15">
        <f t="shared" si="45"/>
        <v>1726065816.5200002</v>
      </c>
      <c r="L46" s="34">
        <f t="shared" si="45"/>
        <v>754564037.68999994</v>
      </c>
      <c r="M46" s="34">
        <f t="shared" si="45"/>
        <v>750829669.28999996</v>
      </c>
      <c r="N46" s="15">
        <f t="shared" si="45"/>
        <v>1949401304.4499998</v>
      </c>
      <c r="O46" s="15">
        <f t="shared" si="45"/>
        <v>1942881158.9100001</v>
      </c>
      <c r="P46" s="15">
        <f t="shared" si="45"/>
        <v>1942881158.9100001</v>
      </c>
      <c r="Q46" s="15">
        <f t="shared" si="45"/>
        <v>1722300990.8399999</v>
      </c>
      <c r="R46" s="15">
        <f t="shared" si="45"/>
        <v>1722300990.8399999</v>
      </c>
      <c r="S46" s="15">
        <f t="shared" si="45"/>
        <v>1997182892.96</v>
      </c>
      <c r="T46" s="15">
        <f t="shared" si="45"/>
        <v>1997182892.96</v>
      </c>
      <c r="U46" s="62">
        <v>16418172.52</v>
      </c>
      <c r="V46" s="15">
        <f>V47+V48+V49+V50+V51+V53+V54+V52</f>
        <v>12967614.640000001</v>
      </c>
      <c r="W46" s="62">
        <v>1716544929.0900002</v>
      </c>
      <c r="X46" s="15">
        <f>X47+X48+X49+X50+X51+X53+X54+X52</f>
        <v>1729512543.73</v>
      </c>
      <c r="Y46" s="15">
        <f t="shared" si="1"/>
        <v>-3450557.879999999</v>
      </c>
      <c r="Z46" s="15">
        <f t="shared" si="11"/>
        <v>-267670349.23000002</v>
      </c>
      <c r="AA46" s="15">
        <f t="shared" si="2"/>
        <v>86.597604547208533</v>
      </c>
      <c r="AB46" s="15" t="e">
        <f>X46-#REF!</f>
        <v>#REF!</v>
      </c>
      <c r="AC46" s="15" t="e">
        <f>IF(#REF!=0,0,X46/#REF!*100)</f>
        <v>#REF!</v>
      </c>
      <c r="AD46" s="15">
        <f t="shared" si="3"/>
        <v>-267670349.23000002</v>
      </c>
      <c r="AE46" s="15">
        <f t="shared" si="4"/>
        <v>86.597604547208533</v>
      </c>
      <c r="AF46" s="15">
        <f t="shared" si="5"/>
        <v>7211552.8900001049</v>
      </c>
      <c r="AG46" s="15">
        <f t="shared" si="6"/>
        <v>100.41871617843539</v>
      </c>
      <c r="AH46" s="15">
        <f t="shared" si="7"/>
        <v>978682874.44000006</v>
      </c>
      <c r="AI46" s="15">
        <f t="shared" si="8"/>
        <v>230.34685687973183</v>
      </c>
      <c r="AJ46" s="50" t="e">
        <f t="shared" ref="AJ46" si="46">AJ47+AJ48+AJ49+AJ50+AJ51+AJ53+AJ54</f>
        <v>#REF!</v>
      </c>
    </row>
    <row r="47" spans="1:38" s="13" customFormat="1" ht="38.25" customHeight="1" x14ac:dyDescent="0.3">
      <c r="A47" s="12"/>
      <c r="B47" s="94" t="s">
        <v>6</v>
      </c>
      <c r="C47" s="94"/>
      <c r="D47" s="94"/>
      <c r="E47" s="94"/>
      <c r="F47" s="94"/>
      <c r="G47" s="94"/>
      <c r="H47" s="94"/>
      <c r="I47" s="94"/>
      <c r="J47" s="15">
        <v>426424900</v>
      </c>
      <c r="K47" s="15">
        <f>J47</f>
        <v>426424900</v>
      </c>
      <c r="L47" s="37">
        <v>201489000</v>
      </c>
      <c r="M47" s="37">
        <f>L47</f>
        <v>201489000</v>
      </c>
      <c r="N47" s="15">
        <v>436509000</v>
      </c>
      <c r="O47" s="15">
        <v>436509000</v>
      </c>
      <c r="P47" s="15">
        <f t="shared" ref="P47:P54" si="47">O47</f>
        <v>436509000</v>
      </c>
      <c r="Q47" s="62">
        <v>400133250</v>
      </c>
      <c r="R47" s="15">
        <f t="shared" ref="R47:R54" si="48">Q47</f>
        <v>400133250</v>
      </c>
      <c r="S47" s="15">
        <v>438762000</v>
      </c>
      <c r="T47" s="62">
        <v>438762000</v>
      </c>
      <c r="U47" s="62">
        <v>0</v>
      </c>
      <c r="V47" s="62">
        <v>0</v>
      </c>
      <c r="W47" s="62">
        <v>402198500</v>
      </c>
      <c r="X47" s="15">
        <f t="shared" ref="X47:X54" si="49">W47+V47</f>
        <v>402198500</v>
      </c>
      <c r="Y47" s="15">
        <f t="shared" si="1"/>
        <v>0</v>
      </c>
      <c r="Z47" s="15">
        <f t="shared" si="11"/>
        <v>-36563500</v>
      </c>
      <c r="AA47" s="15">
        <f t="shared" si="2"/>
        <v>91.666666666666657</v>
      </c>
      <c r="AB47" s="15" t="e">
        <f>X47-#REF!</f>
        <v>#REF!</v>
      </c>
      <c r="AC47" s="15" t="e">
        <f>IF(#REF!=0,0,X47/#REF!*100)</f>
        <v>#REF!</v>
      </c>
      <c r="AD47" s="15">
        <f t="shared" si="3"/>
        <v>-36563500</v>
      </c>
      <c r="AE47" s="15">
        <f t="shared" si="4"/>
        <v>91.666666666666657</v>
      </c>
      <c r="AF47" s="15">
        <f t="shared" si="5"/>
        <v>2065250</v>
      </c>
      <c r="AG47" s="15">
        <f t="shared" si="6"/>
        <v>100.51614056067572</v>
      </c>
      <c r="AH47" s="15">
        <f t="shared" si="7"/>
        <v>200709500</v>
      </c>
      <c r="AI47" s="15">
        <f t="shared" si="8"/>
        <v>199.61313024532356</v>
      </c>
      <c r="AJ47" s="50">
        <v>436509000</v>
      </c>
    </row>
    <row r="48" spans="1:38" s="13" customFormat="1" ht="62.25" customHeight="1" x14ac:dyDescent="0.3">
      <c r="A48" s="12"/>
      <c r="B48" s="94" t="s">
        <v>5</v>
      </c>
      <c r="C48" s="94"/>
      <c r="D48" s="94"/>
      <c r="E48" s="94"/>
      <c r="F48" s="94"/>
      <c r="G48" s="94"/>
      <c r="H48" s="94"/>
      <c r="I48" s="94"/>
      <c r="J48" s="15">
        <v>276999912.48000002</v>
      </c>
      <c r="K48" s="15">
        <f>J48</f>
        <v>276999912.48000002</v>
      </c>
      <c r="L48" s="37">
        <v>68252184.099999994</v>
      </c>
      <c r="M48" s="37">
        <f>L48</f>
        <v>68252184.099999994</v>
      </c>
      <c r="N48" s="15">
        <v>269127448.56</v>
      </c>
      <c r="O48" s="15">
        <v>266680542.02000001</v>
      </c>
      <c r="P48" s="15">
        <f t="shared" si="47"/>
        <v>266680542.02000001</v>
      </c>
      <c r="Q48" s="62">
        <v>180237215.44999999</v>
      </c>
      <c r="R48" s="15">
        <f t="shared" si="48"/>
        <v>180237215.44999999</v>
      </c>
      <c r="S48" s="15">
        <v>333858668.24000001</v>
      </c>
      <c r="T48" s="62">
        <v>333858668.24000001</v>
      </c>
      <c r="U48" s="62">
        <v>931332.53</v>
      </c>
      <c r="V48" s="62">
        <v>1381286.88</v>
      </c>
      <c r="W48" s="62">
        <v>168365568.86000001</v>
      </c>
      <c r="X48" s="15">
        <f t="shared" si="49"/>
        <v>169746855.74000001</v>
      </c>
      <c r="Y48" s="15">
        <f t="shared" si="1"/>
        <v>449954.34999999986</v>
      </c>
      <c r="Z48" s="15">
        <f t="shared" si="11"/>
        <v>-164111812.5</v>
      </c>
      <c r="AA48" s="15">
        <f t="shared" si="2"/>
        <v>50.843926453925278</v>
      </c>
      <c r="AB48" s="15" t="e">
        <f>X48-#REF!</f>
        <v>#REF!</v>
      </c>
      <c r="AC48" s="15" t="e">
        <f>IF(#REF!=0,0,X48/#REF!*100)</f>
        <v>#REF!</v>
      </c>
      <c r="AD48" s="15">
        <f t="shared" si="3"/>
        <v>-164111812.5</v>
      </c>
      <c r="AE48" s="15">
        <f t="shared" si="4"/>
        <v>50.843926453925278</v>
      </c>
      <c r="AF48" s="15">
        <f t="shared" si="5"/>
        <v>-10490359.709999979</v>
      </c>
      <c r="AG48" s="15">
        <f t="shared" si="6"/>
        <v>94.179692754457733</v>
      </c>
      <c r="AH48" s="15">
        <f t="shared" si="7"/>
        <v>101494671.64000002</v>
      </c>
      <c r="AI48" s="15">
        <f t="shared" si="8"/>
        <v>248.70538280693646</v>
      </c>
      <c r="AJ48" s="50" t="e">
        <f>#REF!</f>
        <v>#REF!</v>
      </c>
      <c r="AL48" s="74"/>
    </row>
    <row r="49" spans="1:38" s="13" customFormat="1" ht="65.25" customHeight="1" x14ac:dyDescent="0.3">
      <c r="A49" s="12"/>
      <c r="B49" s="94" t="s">
        <v>4</v>
      </c>
      <c r="C49" s="94"/>
      <c r="D49" s="94"/>
      <c r="E49" s="94"/>
      <c r="F49" s="94"/>
      <c r="G49" s="94"/>
      <c r="H49" s="94"/>
      <c r="I49" s="94"/>
      <c r="J49" s="15">
        <v>1016038865.97</v>
      </c>
      <c r="K49" s="15">
        <f>J49</f>
        <v>1016038865.97</v>
      </c>
      <c r="L49" s="37">
        <v>484498682.12</v>
      </c>
      <c r="M49" s="37">
        <f>L49</f>
        <v>484498682.12</v>
      </c>
      <c r="N49" s="15">
        <v>1212771110.75</v>
      </c>
      <c r="O49" s="15">
        <v>1213354064.45</v>
      </c>
      <c r="P49" s="15">
        <f t="shared" si="47"/>
        <v>1213354064.45</v>
      </c>
      <c r="Q49" s="62">
        <v>1118769098.0999999</v>
      </c>
      <c r="R49" s="15">
        <f t="shared" si="48"/>
        <v>1118769098.0999999</v>
      </c>
      <c r="S49" s="15">
        <v>1165771328.55</v>
      </c>
      <c r="T49" s="62">
        <v>1165771328.55</v>
      </c>
      <c r="U49" s="62">
        <v>15486839.99</v>
      </c>
      <c r="V49" s="62">
        <v>11586327.76</v>
      </c>
      <c r="W49" s="62">
        <v>1125984563.52</v>
      </c>
      <c r="X49" s="15">
        <f t="shared" si="49"/>
        <v>1137570891.28</v>
      </c>
      <c r="Y49" s="15">
        <f t="shared" si="1"/>
        <v>-3900512.2300000004</v>
      </c>
      <c r="Z49" s="15">
        <f t="shared" si="11"/>
        <v>-28200437.269999981</v>
      </c>
      <c r="AA49" s="15">
        <f t="shared" si="2"/>
        <v>97.580963214709016</v>
      </c>
      <c r="AB49" s="15" t="e">
        <f>X49-#REF!</f>
        <v>#REF!</v>
      </c>
      <c r="AC49" s="15" t="e">
        <f>IF(#REF!=0,0,X49/#REF!*100)</f>
        <v>#REF!</v>
      </c>
      <c r="AD49" s="15">
        <f t="shared" si="3"/>
        <v>-28200437.269999981</v>
      </c>
      <c r="AE49" s="15">
        <f t="shared" si="4"/>
        <v>97.580963214709016</v>
      </c>
      <c r="AF49" s="15">
        <f t="shared" si="5"/>
        <v>18801793.180000067</v>
      </c>
      <c r="AG49" s="15">
        <f t="shared" si="6"/>
        <v>101.6805785225862</v>
      </c>
      <c r="AH49" s="15">
        <f t="shared" si="7"/>
        <v>653072209.15999997</v>
      </c>
      <c r="AI49" s="15">
        <f t="shared" si="8"/>
        <v>234.7933922755744</v>
      </c>
      <c r="AJ49" s="50" t="e">
        <f>#REF!</f>
        <v>#REF!</v>
      </c>
      <c r="AL49" s="81"/>
    </row>
    <row r="50" spans="1:38" s="13" customFormat="1" ht="40.5" customHeight="1" x14ac:dyDescent="0.3">
      <c r="A50" s="12"/>
      <c r="B50" s="94" t="s">
        <v>3</v>
      </c>
      <c r="C50" s="94"/>
      <c r="D50" s="94"/>
      <c r="E50" s="94"/>
      <c r="F50" s="94"/>
      <c r="G50" s="94"/>
      <c r="H50" s="94"/>
      <c r="I50" s="94"/>
      <c r="J50" s="15">
        <v>11684333.98</v>
      </c>
      <c r="K50" s="15">
        <f>J50</f>
        <v>11684333.98</v>
      </c>
      <c r="L50" s="37">
        <v>529400.43000000005</v>
      </c>
      <c r="M50" s="37">
        <f>L50</f>
        <v>529400.43000000005</v>
      </c>
      <c r="N50" s="15">
        <v>36412363.109999999</v>
      </c>
      <c r="O50" s="15">
        <v>31536396.41</v>
      </c>
      <c r="P50" s="15">
        <f t="shared" si="47"/>
        <v>31536396.41</v>
      </c>
      <c r="Q50" s="62">
        <v>28298146.260000002</v>
      </c>
      <c r="R50" s="15">
        <f t="shared" si="48"/>
        <v>28298146.260000002</v>
      </c>
      <c r="S50" s="15">
        <v>58773617.009999998</v>
      </c>
      <c r="T50" s="62">
        <v>58773617.009999998</v>
      </c>
      <c r="U50" s="62">
        <v>0</v>
      </c>
      <c r="V50" s="62">
        <v>0</v>
      </c>
      <c r="W50" s="62">
        <v>43702004.449999996</v>
      </c>
      <c r="X50" s="15">
        <f t="shared" si="49"/>
        <v>43702004.449999996</v>
      </c>
      <c r="Y50" s="15">
        <f t="shared" si="1"/>
        <v>0</v>
      </c>
      <c r="Z50" s="15">
        <f t="shared" si="11"/>
        <v>-15071612.560000002</v>
      </c>
      <c r="AA50" s="15">
        <f t="shared" si="2"/>
        <v>74.356499860412455</v>
      </c>
      <c r="AB50" s="15" t="e">
        <f>X50-#REF!</f>
        <v>#REF!</v>
      </c>
      <c r="AC50" s="15" t="e">
        <f>IF(#REF!=0,0,X50/#REF!*100)</f>
        <v>#REF!</v>
      </c>
      <c r="AD50" s="15">
        <f t="shared" si="3"/>
        <v>-15071612.560000002</v>
      </c>
      <c r="AE50" s="15">
        <f t="shared" si="4"/>
        <v>74.356499860412455</v>
      </c>
      <c r="AF50" s="15">
        <f t="shared" si="5"/>
        <v>15403858.189999994</v>
      </c>
      <c r="AG50" s="15">
        <f t="shared" si="6"/>
        <v>154.43415992154107</v>
      </c>
      <c r="AH50" s="15">
        <f t="shared" si="7"/>
        <v>43172604.019999996</v>
      </c>
      <c r="AI50" s="15">
        <f t="shared" si="8"/>
        <v>8254.9998023235439</v>
      </c>
      <c r="AJ50" s="50" t="e">
        <f>#REF!</f>
        <v>#REF!</v>
      </c>
      <c r="AL50" s="82"/>
    </row>
    <row r="51" spans="1:38" s="13" customFormat="1" ht="39" customHeight="1" x14ac:dyDescent="0.3">
      <c r="A51" s="12"/>
      <c r="B51" s="94" t="s">
        <v>2</v>
      </c>
      <c r="C51" s="94"/>
      <c r="D51" s="94"/>
      <c r="E51" s="94"/>
      <c r="F51" s="94"/>
      <c r="G51" s="94"/>
      <c r="H51" s="94"/>
      <c r="I51" s="94"/>
      <c r="J51" s="15">
        <v>6004588.7999999998</v>
      </c>
      <c r="K51" s="18">
        <f>J51-5677833.4</f>
        <v>326755.39999999944</v>
      </c>
      <c r="L51" s="35">
        <v>3749513.5</v>
      </c>
      <c r="M51" s="35">
        <v>15145.1</v>
      </c>
      <c r="N51" s="15">
        <v>78874.100000000006</v>
      </c>
      <c r="O51" s="15">
        <v>18244.099999999999</v>
      </c>
      <c r="P51" s="15">
        <f t="shared" si="47"/>
        <v>18244.099999999999</v>
      </c>
      <c r="Q51" s="62">
        <v>75369.100000000006</v>
      </c>
      <c r="R51" s="15">
        <f t="shared" si="48"/>
        <v>75369.100000000006</v>
      </c>
      <c r="S51" s="15">
        <v>17279.16</v>
      </c>
      <c r="T51" s="62">
        <v>17279.16</v>
      </c>
      <c r="U51" s="62">
        <v>0</v>
      </c>
      <c r="V51" s="62">
        <v>0</v>
      </c>
      <c r="W51" s="62">
        <v>65955.48</v>
      </c>
      <c r="X51" s="15">
        <f t="shared" si="49"/>
        <v>65955.48</v>
      </c>
      <c r="Y51" s="15">
        <f t="shared" si="1"/>
        <v>0</v>
      </c>
      <c r="Z51" s="15">
        <f t="shared" si="11"/>
        <v>48676.319999999992</v>
      </c>
      <c r="AA51" s="15">
        <f t="shared" si="2"/>
        <v>381.70536067725516</v>
      </c>
      <c r="AB51" s="15" t="e">
        <f>X51-#REF!</f>
        <v>#REF!</v>
      </c>
      <c r="AC51" s="15" t="e">
        <f>IF(#REF!=0,0,X51/#REF!*100)</f>
        <v>#REF!</v>
      </c>
      <c r="AD51" s="15">
        <f t="shared" si="3"/>
        <v>48676.319999999992</v>
      </c>
      <c r="AE51" s="15">
        <f t="shared" si="4"/>
        <v>381.70536067725516</v>
      </c>
      <c r="AF51" s="15">
        <f t="shared" si="5"/>
        <v>-9413.6200000000099</v>
      </c>
      <c r="AG51" s="15">
        <f t="shared" si="6"/>
        <v>87.50997424674037</v>
      </c>
      <c r="AH51" s="15">
        <f t="shared" si="7"/>
        <v>50810.38</v>
      </c>
      <c r="AI51" s="15">
        <f t="shared" si="8"/>
        <v>435.49055470086034</v>
      </c>
      <c r="AJ51" s="50">
        <f>X51</f>
        <v>65955.48</v>
      </c>
      <c r="AL51" s="74"/>
    </row>
    <row r="52" spans="1:38" s="13" customFormat="1" ht="204.75" customHeight="1" x14ac:dyDescent="0.3">
      <c r="A52" s="12"/>
      <c r="B52" s="86"/>
      <c r="C52" s="86"/>
      <c r="D52" s="86"/>
      <c r="E52" s="86"/>
      <c r="F52" s="86"/>
      <c r="G52" s="86"/>
      <c r="H52" s="86"/>
      <c r="I52" s="89" t="s">
        <v>72</v>
      </c>
      <c r="J52" s="79"/>
      <c r="K52" s="80"/>
      <c r="L52" s="35"/>
      <c r="M52" s="35"/>
      <c r="N52" s="62"/>
      <c r="O52" s="62"/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f>W52+V52</f>
        <v>0</v>
      </c>
      <c r="Y52" s="62">
        <f>V52-U52</f>
        <v>0</v>
      </c>
      <c r="Z52" s="62">
        <f>X52-S52</f>
        <v>0</v>
      </c>
      <c r="AA52" s="62">
        <f>IF(S52=0,0,X52/S52*100)</f>
        <v>0</v>
      </c>
      <c r="AB52" s="62" t="e">
        <f>X52-#REF!</f>
        <v>#REF!</v>
      </c>
      <c r="AC52" s="62" t="e">
        <f>IF(#REF!=0,0,X52/#REF!*100)</f>
        <v>#REF!</v>
      </c>
      <c r="AD52" s="62">
        <f t="shared" ref="AD52" si="50">X52-T52</f>
        <v>0</v>
      </c>
      <c r="AE52" s="62">
        <f t="shared" ref="AE52" si="51">IF(T52=0,0,X52/T52*100)</f>
        <v>0</v>
      </c>
      <c r="AF52" s="62">
        <f t="shared" ref="AF52" si="52">X52-R52</f>
        <v>0</v>
      </c>
      <c r="AG52" s="62">
        <f t="shared" ref="AG52" si="53">IF(R52=0,0,X52/R52*100)</f>
        <v>0</v>
      </c>
      <c r="AH52" s="62"/>
      <c r="AI52" s="62"/>
      <c r="AJ52" s="50"/>
      <c r="AL52" s="74"/>
    </row>
    <row r="53" spans="1:38" s="13" customFormat="1" ht="156" customHeight="1" x14ac:dyDescent="0.3">
      <c r="A53" s="12"/>
      <c r="B53" s="86"/>
      <c r="C53" s="86"/>
      <c r="D53" s="86"/>
      <c r="E53" s="86"/>
      <c r="F53" s="86"/>
      <c r="G53" s="86"/>
      <c r="H53" s="86"/>
      <c r="I53" s="86" t="s">
        <v>43</v>
      </c>
      <c r="J53" s="15">
        <v>0</v>
      </c>
      <c r="K53" s="15">
        <f>J53</f>
        <v>0</v>
      </c>
      <c r="L53" s="37">
        <v>0</v>
      </c>
      <c r="M53" s="37">
        <f>L53</f>
        <v>0</v>
      </c>
      <c r="N53" s="15">
        <v>0</v>
      </c>
      <c r="O53" s="15">
        <v>280404</v>
      </c>
      <c r="P53" s="15">
        <f t="shared" si="47"/>
        <v>280404</v>
      </c>
      <c r="Q53" s="62">
        <v>280404</v>
      </c>
      <c r="R53" s="15">
        <f t="shared" si="48"/>
        <v>280404</v>
      </c>
      <c r="S53" s="15">
        <v>0</v>
      </c>
      <c r="T53" s="15">
        <v>0</v>
      </c>
      <c r="U53" s="62">
        <v>0</v>
      </c>
      <c r="V53" s="15">
        <v>0</v>
      </c>
      <c r="W53" s="62">
        <v>0</v>
      </c>
      <c r="X53" s="15">
        <f t="shared" si="49"/>
        <v>0</v>
      </c>
      <c r="Y53" s="15">
        <f t="shared" si="1"/>
        <v>0</v>
      </c>
      <c r="Z53" s="15">
        <f t="shared" si="11"/>
        <v>0</v>
      </c>
      <c r="AA53" s="15">
        <f t="shared" si="2"/>
        <v>0</v>
      </c>
      <c r="AB53" s="15" t="e">
        <f>X53-#REF!</f>
        <v>#REF!</v>
      </c>
      <c r="AC53" s="15" t="e">
        <f>IF(#REF!=0,0,X53/#REF!*100)</f>
        <v>#REF!</v>
      </c>
      <c r="AD53" s="15">
        <f t="shared" si="3"/>
        <v>0</v>
      </c>
      <c r="AE53" s="15">
        <f t="shared" si="4"/>
        <v>0</v>
      </c>
      <c r="AF53" s="15">
        <f t="shared" si="5"/>
        <v>-280404</v>
      </c>
      <c r="AG53" s="15">
        <f t="shared" si="6"/>
        <v>0</v>
      </c>
      <c r="AH53" s="15">
        <f t="shared" si="7"/>
        <v>0</v>
      </c>
      <c r="AI53" s="15">
        <f t="shared" si="8"/>
        <v>0</v>
      </c>
      <c r="AJ53" s="50">
        <f>X53</f>
        <v>0</v>
      </c>
    </row>
    <row r="54" spans="1:38" s="13" customFormat="1" ht="95.25" customHeight="1" x14ac:dyDescent="0.3">
      <c r="A54" s="12"/>
      <c r="B54" s="94" t="s">
        <v>0</v>
      </c>
      <c r="C54" s="94"/>
      <c r="D54" s="94"/>
      <c r="E54" s="94"/>
      <c r="F54" s="94"/>
      <c r="G54" s="94"/>
      <c r="H54" s="94"/>
      <c r="I54" s="94"/>
      <c r="J54" s="15">
        <v>-5408951.3099999996</v>
      </c>
      <c r="K54" s="15">
        <f>J54</f>
        <v>-5408951.3099999996</v>
      </c>
      <c r="L54" s="37">
        <v>-3954742.46</v>
      </c>
      <c r="M54" s="37">
        <f>L54</f>
        <v>-3954742.46</v>
      </c>
      <c r="N54" s="15">
        <v>-5497492.0700000003</v>
      </c>
      <c r="O54" s="15">
        <v>-5497492.0700000003</v>
      </c>
      <c r="P54" s="15">
        <f t="shared" si="47"/>
        <v>-5497492.0700000003</v>
      </c>
      <c r="Q54" s="62">
        <v>-5492492.0700000003</v>
      </c>
      <c r="R54" s="15">
        <f t="shared" si="48"/>
        <v>-5492492.0700000003</v>
      </c>
      <c r="S54" s="15">
        <v>0</v>
      </c>
      <c r="T54" s="15">
        <v>0</v>
      </c>
      <c r="U54" s="62">
        <v>0</v>
      </c>
      <c r="V54" s="15">
        <v>0</v>
      </c>
      <c r="W54" s="62">
        <v>-23771663.219999999</v>
      </c>
      <c r="X54" s="15">
        <f t="shared" si="49"/>
        <v>-23771663.219999999</v>
      </c>
      <c r="Y54" s="15">
        <f t="shared" si="1"/>
        <v>0</v>
      </c>
      <c r="Z54" s="15">
        <f t="shared" si="11"/>
        <v>-23771663.219999999</v>
      </c>
      <c r="AA54" s="15">
        <f t="shared" si="2"/>
        <v>0</v>
      </c>
      <c r="AB54" s="15" t="e">
        <f>X54-#REF!</f>
        <v>#REF!</v>
      </c>
      <c r="AC54" s="15" t="e">
        <f>IF(#REF!=0,0,X54/#REF!*100)</f>
        <v>#REF!</v>
      </c>
      <c r="AD54" s="15">
        <f t="shared" si="3"/>
        <v>-23771663.219999999</v>
      </c>
      <c r="AE54" s="15">
        <f t="shared" si="4"/>
        <v>0</v>
      </c>
      <c r="AF54" s="15">
        <f t="shared" si="5"/>
        <v>-18279171.149999999</v>
      </c>
      <c r="AG54" s="15">
        <f t="shared" si="6"/>
        <v>432.80286829799638</v>
      </c>
      <c r="AH54" s="15">
        <f t="shared" si="7"/>
        <v>-19816920.759999998</v>
      </c>
      <c r="AI54" s="15">
        <f t="shared" si="8"/>
        <v>601.09257329489913</v>
      </c>
      <c r="AJ54" s="50">
        <f>X54</f>
        <v>-23771663.219999999</v>
      </c>
    </row>
    <row r="55" spans="1:38" s="5" customFormat="1" ht="18.75" x14ac:dyDescent="0.3">
      <c r="A55" s="8"/>
      <c r="B55" s="11"/>
      <c r="C55" s="11"/>
      <c r="D55" s="11"/>
      <c r="E55" s="11"/>
      <c r="F55" s="11"/>
      <c r="G55" s="11"/>
      <c r="H55" s="11"/>
      <c r="I55" s="11"/>
      <c r="J55" s="16">
        <f t="shared" ref="J55:X55" si="54">J46+J7</f>
        <v>2092393430.8699999</v>
      </c>
      <c r="K55" s="16">
        <f t="shared" si="54"/>
        <v>2070457402.7951345</v>
      </c>
      <c r="L55" s="36">
        <f t="shared" si="54"/>
        <v>881017080.54999995</v>
      </c>
      <c r="M55" s="34">
        <f t="shared" si="54"/>
        <v>872087123.72554314</v>
      </c>
      <c r="N55" s="15">
        <f t="shared" si="54"/>
        <v>2309803775.2699995</v>
      </c>
      <c r="O55" s="15">
        <f t="shared" si="54"/>
        <v>2328450949.6999998</v>
      </c>
      <c r="P55" s="15">
        <f t="shared" si="54"/>
        <v>2327457942.815587</v>
      </c>
      <c r="Q55" s="15">
        <f t="shared" si="54"/>
        <v>2058005718.5299997</v>
      </c>
      <c r="R55" s="15">
        <f t="shared" si="54"/>
        <v>2054257724.3619561</v>
      </c>
      <c r="S55" s="15">
        <f t="shared" si="54"/>
        <v>2381021104.8499999</v>
      </c>
      <c r="T55" s="15">
        <f t="shared" si="54"/>
        <v>2381021104.8499999</v>
      </c>
      <c r="U55" s="62">
        <f t="shared" ref="U55" si="55">U46+U7</f>
        <v>24468186.27</v>
      </c>
      <c r="V55" s="15">
        <f t="shared" si="54"/>
        <v>25041958.420000002</v>
      </c>
      <c r="W55" s="15">
        <f>W46+W7</f>
        <v>2050096573.1300001</v>
      </c>
      <c r="X55" s="15">
        <f t="shared" si="54"/>
        <v>2075138531.55</v>
      </c>
      <c r="Y55" s="15">
        <f t="shared" si="1"/>
        <v>573772.15000000224</v>
      </c>
      <c r="Z55" s="15">
        <f t="shared" si="11"/>
        <v>-305882573.29999995</v>
      </c>
      <c r="AA55" s="15">
        <f t="shared" si="2"/>
        <v>87.153302728945363</v>
      </c>
      <c r="AB55" s="15" t="e">
        <f>X55-#REF!</f>
        <v>#REF!</v>
      </c>
      <c r="AC55" s="15" t="e">
        <f>IF(#REF!=0,0,X55/#REF!*100)</f>
        <v>#REF!</v>
      </c>
      <c r="AD55" s="15">
        <f t="shared" si="3"/>
        <v>-305882573.29999995</v>
      </c>
      <c r="AE55" s="15">
        <f t="shared" si="4"/>
        <v>87.153302728945363</v>
      </c>
      <c r="AF55" s="15">
        <f t="shared" si="5"/>
        <v>20880807.188043833</v>
      </c>
      <c r="AG55" s="15">
        <f t="shared" si="6"/>
        <v>101.01646482524626</v>
      </c>
      <c r="AH55" s="15">
        <f t="shared" si="7"/>
        <v>1203051407.8244567</v>
      </c>
      <c r="AI55" s="15">
        <f t="shared" si="8"/>
        <v>237.95082797290243</v>
      </c>
      <c r="AJ55" s="45" t="e">
        <f>AJ46+AJ7</f>
        <v>#REF!</v>
      </c>
    </row>
    <row r="56" spans="1:38" s="5" customFormat="1" ht="18.75" x14ac:dyDescent="0.3">
      <c r="A56" s="8"/>
      <c r="B56" s="8"/>
      <c r="C56" s="8"/>
      <c r="D56" s="8"/>
      <c r="E56" s="8"/>
      <c r="F56" s="8"/>
      <c r="G56" s="8"/>
      <c r="H56" s="8"/>
      <c r="I56" s="8"/>
      <c r="J56" s="32"/>
      <c r="K56" s="32"/>
      <c r="L56" s="8"/>
      <c r="M56" s="8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/>
      <c r="AC56" s="28"/>
      <c r="AD56" s="29"/>
      <c r="AE56" s="29"/>
      <c r="AF56" s="32"/>
      <c r="AG56" s="29"/>
      <c r="AH56" s="29"/>
      <c r="AI56" s="38"/>
    </row>
    <row r="57" spans="1:38" s="5" customFormat="1" ht="18.75" x14ac:dyDescent="0.3">
      <c r="I57" s="5" t="s">
        <v>53</v>
      </c>
      <c r="J57" s="5" t="s">
        <v>42</v>
      </c>
      <c r="N57" s="5" t="s">
        <v>42</v>
      </c>
      <c r="Q57" s="21"/>
      <c r="R57" s="21"/>
      <c r="S57" s="21"/>
      <c r="W57" s="66"/>
      <c r="AB57" s="27"/>
      <c r="AC57" s="27"/>
      <c r="AD57" s="27"/>
      <c r="AE57" s="27"/>
    </row>
    <row r="58" spans="1:38" s="5" customFormat="1" ht="18.75" x14ac:dyDescent="0.3">
      <c r="I58" s="5" t="s">
        <v>46</v>
      </c>
      <c r="O58" s="5" t="s">
        <v>42</v>
      </c>
      <c r="S58" s="5" t="s">
        <v>42</v>
      </c>
    </row>
    <row r="59" spans="1:38" s="5" customFormat="1" ht="18.75" customHeight="1" x14ac:dyDescent="0.3">
      <c r="A59" s="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29"/>
      <c r="AD59" s="29"/>
      <c r="AE59" s="29"/>
      <c r="AF59" s="9"/>
      <c r="AG59" s="9"/>
      <c r="AH59" s="9"/>
    </row>
    <row r="60" spans="1:38" s="5" customFormat="1" ht="18.75" hidden="1" x14ac:dyDescent="0.3">
      <c r="I60" s="5" t="s">
        <v>53</v>
      </c>
      <c r="J60" s="5" t="s">
        <v>42</v>
      </c>
      <c r="N60" s="5" t="s">
        <v>42</v>
      </c>
      <c r="O60" s="5" t="s">
        <v>42</v>
      </c>
      <c r="Q60" s="21"/>
      <c r="R60" s="21"/>
      <c r="S60" s="21"/>
      <c r="AB60" s="27"/>
      <c r="AC60" s="27"/>
      <c r="AD60" s="27"/>
      <c r="AE60" s="27"/>
    </row>
    <row r="61" spans="1:38" s="5" customFormat="1" ht="18.75" hidden="1" x14ac:dyDescent="0.3">
      <c r="I61" s="5" t="s">
        <v>46</v>
      </c>
      <c r="R61" s="5" t="s">
        <v>42</v>
      </c>
    </row>
    <row r="62" spans="1:38" s="5" customFormat="1" ht="18.75" x14ac:dyDescent="0.3">
      <c r="Q62" s="21"/>
    </row>
    <row r="63" spans="1:38" x14ac:dyDescent="0.2">
      <c r="Q63" s="19"/>
      <c r="V63" s="19"/>
    </row>
    <row r="64" spans="1:38" x14ac:dyDescent="0.2">
      <c r="K64" s="19"/>
      <c r="P64" s="19"/>
      <c r="Q64" s="19"/>
    </row>
    <row r="65" spans="17:17" x14ac:dyDescent="0.2">
      <c r="Q65" s="19"/>
    </row>
    <row r="68" spans="17:17" x14ac:dyDescent="0.2">
      <c r="Q68" s="19"/>
    </row>
  </sheetData>
  <customSheetViews>
    <customSheetView guid="{7DC50C37-F81E-464D-BE66-31375C660B0F}" scale="68" showPageBreaks="1" showGridLines="0" fitToPage="1" printArea="1" hiddenRows="1" hiddenColumns="1" view="pageBreakPreview">
      <pane xSplit="11" ySplit="5" topLeftCell="T41" activePane="bottomRight" state="frozen"/>
      <selection pane="bottomRight" activeCell="Y53" sqref="Y53"/>
      <colBreaks count="1" manualBreakCount="1">
        <brk id="25" max="66" man="1"/>
      </colBreaks>
      <pageMargins left="0.39370078740157483" right="0.39370078740157483" top="0.78740157480314965" bottom="0.39370078740157483" header="0.39370078740157483" footer="0.39370078740157483"/>
      <pageSetup paperSize="9" scale="59" fitToWidth="2" fitToHeight="5" orientation="landscape" r:id="rId1"/>
      <headerFooter alignWithMargins="0">
        <oddHeader>&amp;CСтраница &amp;P из &amp;N</oddHeader>
      </headerFooter>
    </customSheetView>
    <customSheetView guid="{EFA3296C-EA11-4228-A03B-6841E5AF5251}" scale="68" showPageBreaks="1" showGridLines="0" fitToPage="1" printArea="1" hiddenRows="1" hiddenColumns="1" view="pageBreakPreview">
      <pane xSplit="11" ySplit="5" topLeftCell="R6" activePane="bottomRight" state="frozen"/>
      <selection pane="bottomRight" activeCell="W5" sqref="W5"/>
      <colBreaks count="1" manualBreakCount="1">
        <brk id="24" max="66" man="1"/>
      </colBreaks>
      <pageMargins left="0.39370078740157483" right="0.39370078740157483" top="0.78740157480314965" bottom="0.39370078740157483" header="0.39370078740157483" footer="0.39370078740157483"/>
      <pageSetup paperSize="9" scale="57" fitToWidth="2" fitToHeight="5" orientation="landscape" r:id="rId2"/>
      <headerFooter alignWithMargins="0">
        <oddHeader>&amp;CСтраница &amp;P из &amp;N</oddHeader>
      </headerFooter>
    </customSheetView>
  </customSheetViews>
  <mergeCells count="49">
    <mergeCell ref="I2:AG2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AH4:AI4"/>
    <mergeCell ref="B7:I7"/>
    <mergeCell ref="Y4:Y5"/>
    <mergeCell ref="Z4:AA4"/>
    <mergeCell ref="B14:I14"/>
    <mergeCell ref="U4:V4"/>
    <mergeCell ref="X4:X5"/>
    <mergeCell ref="AB4:AC4"/>
    <mergeCell ref="AD4:AE4"/>
    <mergeCell ref="AF4:AG4"/>
    <mergeCell ref="B10:I10"/>
    <mergeCell ref="B12:I12"/>
    <mergeCell ref="B13:I13"/>
    <mergeCell ref="B9:I9"/>
    <mergeCell ref="W4:W5"/>
    <mergeCell ref="S4:T5"/>
    <mergeCell ref="B15:I15"/>
    <mergeCell ref="B43:I43"/>
    <mergeCell ref="B19:I19"/>
    <mergeCell ref="B21:I21"/>
    <mergeCell ref="B27:I27"/>
    <mergeCell ref="B31:I31"/>
    <mergeCell ref="B32:I32"/>
    <mergeCell ref="B33:I33"/>
    <mergeCell ref="B37:I37"/>
    <mergeCell ref="B38:I38"/>
    <mergeCell ref="B39:I39"/>
    <mergeCell ref="B40:I40"/>
    <mergeCell ref="B41:I41"/>
    <mergeCell ref="B16:I16"/>
    <mergeCell ref="B20:M20"/>
    <mergeCell ref="B54:I54"/>
    <mergeCell ref="B46:I46"/>
    <mergeCell ref="B47:I47"/>
    <mergeCell ref="B48:I48"/>
    <mergeCell ref="B49:I49"/>
    <mergeCell ref="B50:I50"/>
    <mergeCell ref="B51:I51"/>
  </mergeCells>
  <pageMargins left="0.39370078740157483" right="0.39370078740157483" top="0.78740157480314965" bottom="0.39370078740157483" header="0.39370078740157483" footer="0.39370078740157483"/>
  <pageSetup paperSize="9" scale="60" fitToHeight="0" orientation="landscape" r:id="rId3"/>
  <headerFooter alignWithMargins="0">
    <oddHeader>&amp;CСтраница &amp;P из &amp;N</oddHeader>
  </headerFooter>
  <colBreaks count="1" manualBreakCount="1">
    <brk id="2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 </vt:lpstr>
      <vt:lpstr>'План доходов '!Заголовки_для_печати</vt:lpstr>
      <vt:lpstr>'План доходов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BLSHVV</cp:lastModifiedBy>
  <cp:lastPrinted>2022-12-02T14:16:03Z</cp:lastPrinted>
  <dcterms:created xsi:type="dcterms:W3CDTF">2018-12-30T09:36:16Z</dcterms:created>
  <dcterms:modified xsi:type="dcterms:W3CDTF">2022-12-02T14:16:09Z</dcterms:modified>
</cp:coreProperties>
</file>